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Questa_cartella_di_lavoro" hidePivotFieldList="1"/>
  <mc:AlternateContent xmlns:mc="http://schemas.openxmlformats.org/markup-compatibility/2006">
    <mc:Choice Requires="x15">
      <x15ac:absPath xmlns:x15ac="http://schemas.microsoft.com/office/spreadsheetml/2010/11/ac" url="C:\Users\personale1\Desktop\TEMPORANEO\Riservati A.A. 2024-2025\"/>
    </mc:Choice>
  </mc:AlternateContent>
  <xr:revisionPtr revIDLastSave="0" documentId="13_ncr:1_{62299488-0060-4BDA-A703-3F2115405C69}" xr6:coauthVersionLast="36" xr6:coauthVersionMax="36" xr10:uidLastSave="{00000000-0000-0000-0000-000000000000}"/>
  <bookViews>
    <workbookView xWindow="0" yWindow="495" windowWidth="46095" windowHeight="26700" tabRatio="689" xr2:uid="{00000000-000D-0000-FFFF-FFFF00000000}"/>
  </bookViews>
  <sheets>
    <sheet name="TITOLO DI ACCESSO" sheetId="1" r:id="rId1"/>
    <sheet name="TITOLI DI SERVIZIO" sheetId="2" r:id="rId2"/>
    <sheet name="ULTERIORI TITOLI DI SERVIZIO" sheetId="3" r:id="rId3"/>
    <sheet name="TITOLI DI STUDIO" sheetId="4" r:id="rId4"/>
    <sheet name="TITOLI ARTISTICO-PROFESSIONALI " sheetId="5" r:id="rId5"/>
    <sheet name="TOTALI" sheetId="7" r:id="rId6"/>
    <sheet name="Elenchi" sheetId="6" r:id="rId7"/>
  </sheets>
  <definedNames>
    <definedName name="A_2015">Elenchi!$K$24:$K$29</definedName>
    <definedName name="A_2016">Elenchi!$K$25:$K$30</definedName>
    <definedName name="A_2017">Elenchi!$K$26:$K$31</definedName>
    <definedName name="A_2018">Elenchi!$K$27:$K$32</definedName>
    <definedName name="A_2019">Elenchi!$K$28:$K$33</definedName>
    <definedName name="A_2020">Elenchi!$K$29:$K$34</definedName>
    <definedName name="A_2021">Elenchi!$K$30:$K$35</definedName>
    <definedName name="A_2022">Elenchi!$K$31:$K$36</definedName>
    <definedName name="A_2023">Elenchi!$K$32:$K$37</definedName>
    <definedName name="Accompagnamento_pianistico">"SAD_COMPLETO"</definedName>
    <definedName name="Batteria">Elenchi!$O$35:$O$37</definedName>
    <definedName name="Composizione">Elenchi!$O$39:$O$42</definedName>
    <definedName name="CONS_ITA">Elenchi!$F$2:$F$84</definedName>
    <definedName name="Contratto">Elenchi!$L$3:$L$5</definedName>
    <definedName name="Direzione">Elenchi!$U$3:$U$7</definedName>
    <definedName name="Esecuzione">Elenchi!$Q$3:$Q$9</definedName>
    <definedName name="Idoneità">Elenchi!$X$3:$X$4</definedName>
    <definedName name="Libro_saggio__singolo_autore">Elenchi!$S$3:$S$11</definedName>
    <definedName name="Livello">Elenchi!$N$3:$N$5</definedName>
    <definedName name="Multimedialità">Elenchi!$O$44:$O$47</definedName>
    <definedName name="NAZIONI">Elenchi!$Z$1:$Z$243</definedName>
    <definedName name="NOME">'TITOLI ARTISTICO-PROFESSIONALI '!$R$4:$R$9</definedName>
    <definedName name="NULL">Elenchi!$K$42:$K$42</definedName>
    <definedName name="Percussioni">Elenchi!$O$53:$O$55</definedName>
    <definedName name="Pianoforte">Elenchi!$O$49:$O$51</definedName>
    <definedName name="Pianoforte_jazz">Elenchi!$O$49:$O$51</definedName>
    <definedName name="Pubblicazione">Elenchi!$S$3:$S$11</definedName>
    <definedName name="SAD">Elenchi!$A$2:$A$119</definedName>
    <definedName name="Storia">Elenchi!$O$34:$O$35</definedName>
    <definedName name="Trombone">Elenchi!$O$57:$O$59</definedName>
    <definedName name="Violoncello">Elenchi!$O$61:$O$63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48" i="2" l="1"/>
  <c r="P48" i="2" s="1"/>
  <c r="H43" i="1"/>
  <c r="H31" i="1"/>
  <c r="H19" i="1"/>
  <c r="N38" i="1"/>
  <c r="N39" i="1"/>
  <c r="N40" i="1"/>
  <c r="N41" i="1"/>
  <c r="N42" i="1"/>
  <c r="N37" i="1"/>
  <c r="N14" i="1"/>
  <c r="N16" i="1"/>
  <c r="N17" i="1"/>
  <c r="N18" i="1"/>
  <c r="N26" i="1"/>
  <c r="N27" i="1"/>
  <c r="N28" i="1"/>
  <c r="N29" i="1"/>
  <c r="N30" i="1"/>
  <c r="B4" i="7"/>
  <c r="S6" i="3"/>
  <c r="S7" i="3"/>
  <c r="S8" i="3"/>
  <c r="S9" i="3"/>
  <c r="S10" i="3"/>
  <c r="R6" i="3"/>
  <c r="R7" i="3"/>
  <c r="R8" i="3"/>
  <c r="R9" i="3"/>
  <c r="R10" i="3"/>
  <c r="S5" i="3"/>
  <c r="R5" i="3"/>
  <c r="D42" i="1"/>
  <c r="D41" i="1"/>
  <c r="D40" i="1"/>
  <c r="D39" i="1"/>
  <c r="D38" i="1"/>
  <c r="D37" i="1"/>
  <c r="D30" i="1"/>
  <c r="D29" i="1"/>
  <c r="D28" i="1"/>
  <c r="D27" i="1"/>
  <c r="D26" i="1"/>
  <c r="N25" i="1"/>
  <c r="K10" i="6"/>
  <c r="C34" i="1"/>
  <c r="H35" i="1" s="1"/>
  <c r="C22" i="1"/>
  <c r="H22" i="1" s="1"/>
  <c r="C10" i="1"/>
  <c r="J12" i="1" s="1"/>
  <c r="O33" i="6"/>
  <c r="C4" i="6"/>
  <c r="E5" i="3"/>
  <c r="Z5" i="3" s="1"/>
  <c r="AB5" i="3" s="1"/>
  <c r="E6" i="3"/>
  <c r="Z6" i="3" s="1"/>
  <c r="AB6" i="3" s="1"/>
  <c r="AD6" i="3" s="1"/>
  <c r="E7" i="3"/>
  <c r="Z7" i="3" s="1"/>
  <c r="AB7" i="3" s="1"/>
  <c r="AD7" i="3" s="1"/>
  <c r="E8" i="3"/>
  <c r="Z8" i="3" s="1"/>
  <c r="AB8" i="3" s="1"/>
  <c r="AD8" i="3" s="1"/>
  <c r="E9" i="3"/>
  <c r="Z9" i="3" s="1"/>
  <c r="AB9" i="3" s="1"/>
  <c r="AD9" i="3" s="1"/>
  <c r="E10" i="3"/>
  <c r="N49" i="2"/>
  <c r="Q49" i="2" s="1"/>
  <c r="N50" i="2"/>
  <c r="Q50" i="2" s="1"/>
  <c r="N51" i="2"/>
  <c r="Q51" i="2" s="1"/>
  <c r="N43" i="2"/>
  <c r="Q43" i="2" s="1"/>
  <c r="N44" i="2"/>
  <c r="Q44" i="2" s="1"/>
  <c r="N45" i="2"/>
  <c r="P45" i="2" s="1"/>
  <c r="N42" i="2"/>
  <c r="P42" i="2" s="1"/>
  <c r="N37" i="2"/>
  <c r="Q37" i="2" s="1"/>
  <c r="N38" i="2"/>
  <c r="Q38" i="2" s="1"/>
  <c r="N39" i="2"/>
  <c r="N36" i="2"/>
  <c r="P36" i="2" s="1"/>
  <c r="N31" i="2"/>
  <c r="Q31" i="2" s="1"/>
  <c r="N32" i="2"/>
  <c r="Q32" i="2" s="1"/>
  <c r="N33" i="2"/>
  <c r="Q33" i="2" s="1"/>
  <c r="N30" i="2"/>
  <c r="Q30" i="2" s="1"/>
  <c r="N25" i="2"/>
  <c r="Q25" i="2" s="1"/>
  <c r="N26" i="2"/>
  <c r="Q26" i="2" s="1"/>
  <c r="N27" i="2"/>
  <c r="Q27" i="2" s="1"/>
  <c r="N24" i="2"/>
  <c r="Q24" i="2" s="1"/>
  <c r="N19" i="2"/>
  <c r="P19" i="2" s="1"/>
  <c r="N20" i="2"/>
  <c r="Q20" i="2" s="1"/>
  <c r="N21" i="2"/>
  <c r="Q21" i="2" s="1"/>
  <c r="N18" i="2"/>
  <c r="N13" i="2"/>
  <c r="Q13" i="2" s="1"/>
  <c r="N14" i="2"/>
  <c r="Q14" i="2" s="1"/>
  <c r="N15" i="2"/>
  <c r="Q15" i="2" s="1"/>
  <c r="N12" i="2"/>
  <c r="Q12" i="2" s="1"/>
  <c r="N7" i="2"/>
  <c r="P7" i="2" s="1"/>
  <c r="N8" i="2"/>
  <c r="Q8" i="2" s="1"/>
  <c r="N9" i="2"/>
  <c r="Q9" i="2" s="1"/>
  <c r="N6" i="2"/>
  <c r="P6" i="2" s="1"/>
  <c r="L11" i="3"/>
  <c r="K3" i="6"/>
  <c r="C2" i="5"/>
  <c r="T6" i="3"/>
  <c r="T7" i="3"/>
  <c r="T8" i="3"/>
  <c r="T9" i="3"/>
  <c r="U9" i="3" s="1"/>
  <c r="V9" i="3" s="1"/>
  <c r="W9" i="3" s="1"/>
  <c r="X9" i="3" s="1"/>
  <c r="Y9" i="3" s="1"/>
  <c r="T10" i="3"/>
  <c r="U10" i="3" s="1"/>
  <c r="V10" i="3" s="1"/>
  <c r="W10" i="3" s="1"/>
  <c r="X10" i="3" s="1"/>
  <c r="Y10" i="3" s="1"/>
  <c r="T5" i="3"/>
  <c r="K81" i="5"/>
  <c r="I80" i="5"/>
  <c r="H80" i="5"/>
  <c r="G80" i="5"/>
  <c r="F80" i="5"/>
  <c r="E80" i="5"/>
  <c r="D80" i="5"/>
  <c r="I76" i="5"/>
  <c r="H76" i="5"/>
  <c r="G76" i="5"/>
  <c r="F76" i="5"/>
  <c r="E76" i="5"/>
  <c r="D76" i="5"/>
  <c r="I72" i="5"/>
  <c r="H72" i="5"/>
  <c r="G72" i="5"/>
  <c r="F72" i="5"/>
  <c r="E72" i="5"/>
  <c r="D72" i="5"/>
  <c r="I68" i="5"/>
  <c r="H68" i="5"/>
  <c r="G68" i="5"/>
  <c r="F68" i="5"/>
  <c r="E68" i="5"/>
  <c r="D68" i="5"/>
  <c r="I64" i="5"/>
  <c r="H64" i="5"/>
  <c r="G64" i="5"/>
  <c r="F64" i="5"/>
  <c r="E64" i="5"/>
  <c r="D64" i="5"/>
  <c r="I60" i="5"/>
  <c r="H60" i="5"/>
  <c r="G60" i="5"/>
  <c r="F60" i="5"/>
  <c r="E60" i="5"/>
  <c r="D60" i="5"/>
  <c r="I56" i="5"/>
  <c r="H56" i="5"/>
  <c r="G56" i="5"/>
  <c r="F56" i="5"/>
  <c r="E56" i="5"/>
  <c r="D56" i="5"/>
  <c r="I52" i="5"/>
  <c r="H52" i="5"/>
  <c r="G52" i="5"/>
  <c r="F52" i="5"/>
  <c r="E52" i="5"/>
  <c r="D52" i="5"/>
  <c r="I48" i="5"/>
  <c r="H48" i="5"/>
  <c r="G48" i="5"/>
  <c r="F48" i="5"/>
  <c r="E48" i="5"/>
  <c r="D48" i="5"/>
  <c r="I44" i="5"/>
  <c r="H44" i="5"/>
  <c r="G44" i="5"/>
  <c r="F44" i="5"/>
  <c r="E44" i="5"/>
  <c r="D44" i="5"/>
  <c r="I40" i="5"/>
  <c r="H40" i="5"/>
  <c r="G40" i="5"/>
  <c r="F40" i="5"/>
  <c r="E40" i="5"/>
  <c r="D40" i="5"/>
  <c r="I36" i="5"/>
  <c r="H36" i="5"/>
  <c r="G36" i="5"/>
  <c r="F36" i="5"/>
  <c r="E36" i="5"/>
  <c r="D36" i="5"/>
  <c r="I32" i="5"/>
  <c r="H32" i="5"/>
  <c r="G32" i="5"/>
  <c r="F32" i="5"/>
  <c r="E32" i="5"/>
  <c r="D32" i="5"/>
  <c r="I28" i="5"/>
  <c r="H28" i="5"/>
  <c r="G28" i="5"/>
  <c r="F28" i="5"/>
  <c r="E28" i="5"/>
  <c r="D28" i="5"/>
  <c r="I24" i="5"/>
  <c r="H24" i="5"/>
  <c r="G24" i="5"/>
  <c r="F24" i="5"/>
  <c r="E24" i="5"/>
  <c r="D24" i="5"/>
  <c r="I20" i="5"/>
  <c r="H20" i="5"/>
  <c r="G20" i="5"/>
  <c r="F20" i="5"/>
  <c r="E20" i="5"/>
  <c r="D20" i="5"/>
  <c r="I16" i="5"/>
  <c r="H16" i="5"/>
  <c r="G16" i="5"/>
  <c r="F16" i="5"/>
  <c r="E16" i="5"/>
  <c r="D16" i="5"/>
  <c r="I12" i="5"/>
  <c r="H12" i="5"/>
  <c r="G12" i="5"/>
  <c r="F12" i="5"/>
  <c r="E12" i="5"/>
  <c r="D12" i="5"/>
  <c r="I8" i="5"/>
  <c r="H8" i="5"/>
  <c r="G8" i="5"/>
  <c r="F8" i="5"/>
  <c r="E8" i="5"/>
  <c r="D8" i="5"/>
  <c r="C8" i="6"/>
  <c r="C7" i="6"/>
  <c r="C6" i="6"/>
  <c r="C5" i="6"/>
  <c r="C3" i="6"/>
  <c r="C2" i="6"/>
  <c r="K77" i="5"/>
  <c r="K73" i="5"/>
  <c r="K69" i="5"/>
  <c r="K65" i="5"/>
  <c r="K61" i="5"/>
  <c r="K57" i="5"/>
  <c r="K53" i="5"/>
  <c r="K49" i="5"/>
  <c r="K45" i="5"/>
  <c r="K41" i="5"/>
  <c r="K37" i="5"/>
  <c r="K33" i="5"/>
  <c r="K29" i="5"/>
  <c r="K25" i="5"/>
  <c r="K21" i="5"/>
  <c r="K17" i="5"/>
  <c r="K13" i="5"/>
  <c r="K9" i="5"/>
  <c r="R23" i="6"/>
  <c r="R24" i="6" s="1"/>
  <c r="R25" i="6" s="1"/>
  <c r="R26" i="6" s="1"/>
  <c r="R27" i="6" s="1"/>
  <c r="R28" i="6" s="1"/>
  <c r="R29" i="6" s="1"/>
  <c r="M25" i="1"/>
  <c r="M13" i="1"/>
  <c r="M37" i="1"/>
  <c r="H4" i="5"/>
  <c r="G4" i="5"/>
  <c r="F4" i="5"/>
  <c r="E4" i="5"/>
  <c r="K5" i="5"/>
  <c r="D4" i="5"/>
  <c r="E3" i="2"/>
  <c r="I4" i="5"/>
  <c r="Q12" i="6"/>
  <c r="L4" i="4"/>
  <c r="Q23" i="6"/>
  <c r="P23" i="6"/>
  <c r="Q22" i="6"/>
  <c r="P22" i="6"/>
  <c r="O23" i="6"/>
  <c r="O22" i="6"/>
  <c r="K13" i="6"/>
  <c r="K19" i="6"/>
  <c r="K16" i="6"/>
  <c r="U2" i="6"/>
  <c r="S2" i="6"/>
  <c r="Q2" i="6"/>
  <c r="L16" i="4"/>
  <c r="L12" i="4"/>
  <c r="L8" i="4"/>
  <c r="B4" i="6"/>
  <c r="B5" i="6"/>
  <c r="B6" i="6"/>
  <c r="B7" i="6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38" i="6"/>
  <c r="B39" i="6"/>
  <c r="B40" i="6"/>
  <c r="B41" i="6"/>
  <c r="B42" i="6"/>
  <c r="B43" i="6"/>
  <c r="B44" i="6"/>
  <c r="B45" i="6"/>
  <c r="B46" i="6"/>
  <c r="B47" i="6"/>
  <c r="B48" i="6"/>
  <c r="B49" i="6"/>
  <c r="B50" i="6"/>
  <c r="B51" i="6"/>
  <c r="B52" i="6"/>
  <c r="B53" i="6"/>
  <c r="B54" i="6"/>
  <c r="B55" i="6"/>
  <c r="B56" i="6"/>
  <c r="B57" i="6"/>
  <c r="B58" i="6"/>
  <c r="B59" i="6"/>
  <c r="B60" i="6"/>
  <c r="B61" i="6"/>
  <c r="B62" i="6"/>
  <c r="D4" i="6" s="1"/>
  <c r="B63" i="6"/>
  <c r="B64" i="6"/>
  <c r="B65" i="6"/>
  <c r="B66" i="6"/>
  <c r="B67" i="6"/>
  <c r="B68" i="6"/>
  <c r="B69" i="6"/>
  <c r="B70" i="6"/>
  <c r="B71" i="6"/>
  <c r="B72" i="6"/>
  <c r="B73" i="6"/>
  <c r="B74" i="6"/>
  <c r="B75" i="6"/>
  <c r="B76" i="6"/>
  <c r="B77" i="6"/>
  <c r="B78" i="6"/>
  <c r="B79" i="6"/>
  <c r="B80" i="6"/>
  <c r="B81" i="6"/>
  <c r="B82" i="6"/>
  <c r="B83" i="6"/>
  <c r="B84" i="6"/>
  <c r="B85" i="6"/>
  <c r="B86" i="6"/>
  <c r="B87" i="6"/>
  <c r="B88" i="6"/>
  <c r="B89" i="6"/>
  <c r="B90" i="6"/>
  <c r="B91" i="6"/>
  <c r="B92" i="6"/>
  <c r="B93" i="6"/>
  <c r="B94" i="6"/>
  <c r="B95" i="6"/>
  <c r="B96" i="6"/>
  <c r="B97" i="6"/>
  <c r="B98" i="6"/>
  <c r="B99" i="6"/>
  <c r="B100" i="6"/>
  <c r="B101" i="6"/>
  <c r="B102" i="6"/>
  <c r="B103" i="6"/>
  <c r="B104" i="6"/>
  <c r="B105" i="6"/>
  <c r="B106" i="6"/>
  <c r="B107" i="6"/>
  <c r="B108" i="6"/>
  <c r="B109" i="6"/>
  <c r="B110" i="6"/>
  <c r="B111" i="6"/>
  <c r="B112" i="6"/>
  <c r="B113" i="6"/>
  <c r="B114" i="6"/>
  <c r="B115" i="6"/>
  <c r="B116" i="6"/>
  <c r="B117" i="6"/>
  <c r="B118" i="6"/>
  <c r="B119" i="6"/>
  <c r="B120" i="6"/>
  <c r="B2" i="6"/>
  <c r="D14" i="1"/>
  <c r="D15" i="1"/>
  <c r="N15" i="1" s="1"/>
  <c r="D16" i="1"/>
  <c r="D17" i="1"/>
  <c r="D18" i="1"/>
  <c r="D13" i="1"/>
  <c r="N13" i="1" s="1"/>
  <c r="P88" i="5"/>
  <c r="O88" i="5"/>
  <c r="N88" i="5"/>
  <c r="Q81" i="5"/>
  <c r="Q77" i="5"/>
  <c r="Q73" i="5"/>
  <c r="Q69" i="5"/>
  <c r="Q65" i="5"/>
  <c r="Q61" i="5"/>
  <c r="Q57" i="5"/>
  <c r="Q53" i="5"/>
  <c r="Q49" i="5"/>
  <c r="Q45" i="5"/>
  <c r="Q41" i="5"/>
  <c r="Q37" i="5"/>
  <c r="Q33" i="5"/>
  <c r="Q29" i="5"/>
  <c r="Q25" i="5"/>
  <c r="Q21" i="5"/>
  <c r="Q17" i="5"/>
  <c r="Q13" i="5"/>
  <c r="R10" i="5"/>
  <c r="R9" i="5"/>
  <c r="Q9" i="5"/>
  <c r="R8" i="5"/>
  <c r="R7" i="5"/>
  <c r="R6" i="5"/>
  <c r="R5" i="5"/>
  <c r="Q5" i="5"/>
  <c r="R4" i="5"/>
  <c r="H15" i="4"/>
  <c r="H11" i="4"/>
  <c r="H7" i="4"/>
  <c r="H3" i="4"/>
  <c r="AC10" i="3"/>
  <c r="AE10" i="3" s="1"/>
  <c r="Z10" i="3"/>
  <c r="AB10" i="3" s="1"/>
  <c r="AD10" i="3" s="1"/>
  <c r="AF10" i="3" s="1"/>
  <c r="AC9" i="3"/>
  <c r="AE9" i="3" s="1"/>
  <c r="AC8" i="3"/>
  <c r="AE8" i="3" s="1"/>
  <c r="AC7" i="3"/>
  <c r="AE7" i="3" s="1"/>
  <c r="AC6" i="3"/>
  <c r="AE6" i="3" s="1"/>
  <c r="AC5" i="3"/>
  <c r="G45" i="1" l="1"/>
  <c r="P51" i="2"/>
  <c r="P50" i="2"/>
  <c r="P49" i="2"/>
  <c r="N45" i="1"/>
  <c r="E45" i="1" s="1"/>
  <c r="H11" i="1"/>
  <c r="H23" i="1"/>
  <c r="D5" i="6"/>
  <c r="P21" i="2"/>
  <c r="Q45" i="2"/>
  <c r="D6" i="6"/>
  <c r="AF9" i="3"/>
  <c r="AF6" i="3"/>
  <c r="Q48" i="2"/>
  <c r="Q52" i="2" s="1"/>
  <c r="S48" i="2" s="1"/>
  <c r="P20" i="2"/>
  <c r="P24" i="2"/>
  <c r="Q6" i="2"/>
  <c r="Q19" i="2"/>
  <c r="Q7" i="2"/>
  <c r="Q36" i="2"/>
  <c r="P12" i="2"/>
  <c r="P25" i="2"/>
  <c r="P37" i="2"/>
  <c r="P13" i="2"/>
  <c r="P26" i="2"/>
  <c r="P38" i="2"/>
  <c r="P14" i="2"/>
  <c r="P27" i="2"/>
  <c r="P43" i="2"/>
  <c r="P15" i="2"/>
  <c r="P30" i="2"/>
  <c r="P44" i="2"/>
  <c r="P31" i="2"/>
  <c r="P9" i="2"/>
  <c r="P8" i="2"/>
  <c r="P32" i="2"/>
  <c r="P33" i="2"/>
  <c r="Q39" i="2"/>
  <c r="P39" i="2"/>
  <c r="Q18" i="2"/>
  <c r="P18" i="2"/>
  <c r="Q42" i="2"/>
  <c r="H10" i="1"/>
  <c r="C36" i="1"/>
  <c r="C24" i="1"/>
  <c r="E12" i="1"/>
  <c r="C12" i="1"/>
  <c r="H18" i="4"/>
  <c r="H19" i="4" s="1"/>
  <c r="E20" i="4" s="1"/>
  <c r="D7" i="6"/>
  <c r="D8" i="6"/>
  <c r="D3" i="6"/>
  <c r="D2" i="6"/>
  <c r="D2" i="1"/>
  <c r="C8" i="1"/>
  <c r="K12" i="1"/>
  <c r="K36" i="1"/>
  <c r="K24" i="1"/>
  <c r="AF8" i="3"/>
  <c r="AF7" i="3"/>
  <c r="J12" i="3"/>
  <c r="H12" i="3" s="1"/>
  <c r="J23" i="1"/>
  <c r="H24" i="1"/>
  <c r="I24" i="1"/>
  <c r="J24" i="1"/>
  <c r="L24" i="1"/>
  <c r="H34" i="1"/>
  <c r="J35" i="1"/>
  <c r="H36" i="1"/>
  <c r="I36" i="1"/>
  <c r="J36" i="1"/>
  <c r="L36" i="1"/>
  <c r="D19" i="4"/>
  <c r="U8" i="3"/>
  <c r="V8" i="3" s="1"/>
  <c r="W8" i="3" s="1"/>
  <c r="X8" i="3" s="1"/>
  <c r="Y8" i="3" s="1"/>
  <c r="U7" i="3"/>
  <c r="V7" i="3" s="1"/>
  <c r="W7" i="3" s="1"/>
  <c r="X7" i="3" s="1"/>
  <c r="Y7" i="3" s="1"/>
  <c r="U6" i="3"/>
  <c r="V6" i="3" s="1"/>
  <c r="W6" i="3" s="1"/>
  <c r="X6" i="3" s="1"/>
  <c r="Y6" i="3" s="1"/>
  <c r="U5" i="3"/>
  <c r="V5" i="3" s="1"/>
  <c r="W5" i="3" s="1"/>
  <c r="X5" i="3" s="1"/>
  <c r="Y5" i="3" s="1"/>
  <c r="C20" i="1"/>
  <c r="C32" i="1"/>
  <c r="H12" i="1"/>
  <c r="G12" i="1"/>
  <c r="Q28" i="2"/>
  <c r="S24" i="2" s="1"/>
  <c r="AC11" i="3"/>
  <c r="Q16" i="2"/>
  <c r="S12" i="2" s="1"/>
  <c r="Q34" i="2"/>
  <c r="S30" i="2" s="1"/>
  <c r="Q15" i="6"/>
  <c r="D24" i="1"/>
  <c r="D36" i="1"/>
  <c r="F12" i="1"/>
  <c r="F24" i="1"/>
  <c r="F36" i="1"/>
  <c r="L12" i="1"/>
  <c r="D12" i="1"/>
  <c r="AD5" i="3"/>
  <c r="AB11" i="3"/>
  <c r="E24" i="1"/>
  <c r="E36" i="1"/>
  <c r="G24" i="1"/>
  <c r="G36" i="1"/>
  <c r="I12" i="1"/>
  <c r="AE5" i="3"/>
  <c r="AE11" i="3" s="1"/>
  <c r="J11" i="1"/>
  <c r="B48" i="2" l="1"/>
  <c r="B42" i="2"/>
  <c r="B36" i="2"/>
  <c r="B30" i="2"/>
  <c r="B24" i="2"/>
  <c r="B18" i="2"/>
  <c r="B6" i="2"/>
  <c r="B12" i="2"/>
  <c r="Q46" i="2"/>
  <c r="S42" i="2" s="1"/>
  <c r="P22" i="2"/>
  <c r="R18" i="2" s="1"/>
  <c r="Q22" i="2"/>
  <c r="S18" i="2" s="1"/>
  <c r="P52" i="2"/>
  <c r="R48" i="2" s="1"/>
  <c r="T48" i="2" s="1"/>
  <c r="P40" i="2"/>
  <c r="R36" i="2" s="1"/>
  <c r="P28" i="2"/>
  <c r="R24" i="2" s="1"/>
  <c r="T24" i="2" s="1"/>
  <c r="P10" i="2"/>
  <c r="R6" i="2" s="1"/>
  <c r="P46" i="2"/>
  <c r="R42" i="2" s="1"/>
  <c r="Q10" i="2"/>
  <c r="S6" i="2" s="1"/>
  <c r="Q40" i="2"/>
  <c r="S36" i="2" s="1"/>
  <c r="P34" i="2"/>
  <c r="R30" i="2" s="1"/>
  <c r="T30" i="2" s="1"/>
  <c r="AG9" i="3" s="1"/>
  <c r="P16" i="2"/>
  <c r="R12" i="2" s="1"/>
  <c r="T12" i="2" s="1"/>
  <c r="AG10" i="3" s="1"/>
  <c r="A1" i="7"/>
  <c r="AF5" i="3"/>
  <c r="AD11" i="3"/>
  <c r="T42" i="2" l="1"/>
  <c r="AG8" i="3" s="1"/>
  <c r="T18" i="2"/>
  <c r="T36" i="2"/>
  <c r="T6" i="2"/>
  <c r="AG5" i="3" s="1"/>
  <c r="AG6" i="3"/>
  <c r="AG7" i="3"/>
  <c r="AF11" i="3"/>
  <c r="T53" i="2" l="1"/>
  <c r="E53" i="2" s="1"/>
  <c r="B5" i="7" s="1"/>
  <c r="AG11" i="3"/>
  <c r="G12" i="3" s="1"/>
  <c r="Q85" i="5" l="1"/>
  <c r="Q88" i="5" s="1"/>
  <c r="G85" i="5" l="1"/>
  <c r="B6" i="7"/>
  <c r="B8" i="7" l="1"/>
  <c r="B13" i="7" s="1"/>
</calcChain>
</file>

<file path=xl/sharedStrings.xml><?xml version="1.0" encoding="utf-8"?>
<sst xmlns="http://schemas.openxmlformats.org/spreadsheetml/2006/main" count="918" uniqueCount="785">
  <si>
    <t>Riempire solo le celle bianche</t>
  </si>
  <si>
    <t>Celle vuote</t>
  </si>
  <si>
    <t>Anno</t>
  </si>
  <si>
    <t>ORE</t>
  </si>
  <si>
    <t>TITOLI DI SERVIZIO: (max 12 punti)</t>
  </si>
  <si>
    <t>(Cominciare da qui:)</t>
  </si>
  <si>
    <t>(celle gialle: verificare validità del bando)</t>
  </si>
  <si>
    <t>(celle rosse: periodi o date sovrapposti)</t>
  </si>
  <si>
    <t>Contratto</t>
  </si>
  <si>
    <t>Livello</t>
  </si>
  <si>
    <t>Assunto dalla Graduatoria del Conservatorio:</t>
  </si>
  <si>
    <t>ANNO</t>
  </si>
  <si>
    <t>N. Prot.</t>
  </si>
  <si>
    <t>Computazione del servizio</t>
  </si>
  <si>
    <t>VALIDAZIONE</t>
  </si>
  <si>
    <t>Giorni</t>
  </si>
  <si>
    <t>Punti gg</t>
  </si>
  <si>
    <t>Punti ore</t>
  </si>
  <si>
    <t>TOT PUNTI</t>
  </si>
  <si>
    <t>Contratto a T.D. /ex art. 273</t>
  </si>
  <si>
    <t>Contr. a ore</t>
  </si>
  <si>
    <t>(a cura del Conservatorio)</t>
  </si>
  <si>
    <t>da: (gg/mm/aa)</t>
  </si>
  <si>
    <t>a: (gg/mm/aa)</t>
  </si>
  <si>
    <t>N. ORE</t>
  </si>
  <si>
    <t>2015-16</t>
  </si>
  <si>
    <t>COME06</t>
  </si>
  <si>
    <t>a.a. 2016/17</t>
  </si>
  <si>
    <t>Totali:</t>
  </si>
  <si>
    <t>CODC01</t>
  </si>
  <si>
    <t>2016-17</t>
  </si>
  <si>
    <t>a.a. 2017/18</t>
  </si>
  <si>
    <t>2017-18</t>
  </si>
  <si>
    <t>a.a. 2018/19</t>
  </si>
  <si>
    <t>2018-19</t>
  </si>
  <si>
    <t>a.a. 2019/20</t>
  </si>
  <si>
    <t>2019-20</t>
  </si>
  <si>
    <t>a.a. 2020/21</t>
  </si>
  <si>
    <t>2020-21</t>
  </si>
  <si>
    <t>a.a. 2021/22</t>
  </si>
  <si>
    <t>2021-22</t>
  </si>
  <si>
    <t>2022-23</t>
  </si>
  <si>
    <t>TOTALE PUNTI SERVIZIO (max 12):</t>
  </si>
  <si>
    <t>Tipologia di contratto</t>
  </si>
  <si>
    <t>Servizio di titolarità nel SAD:</t>
  </si>
  <si>
    <t>CODICE SAD</t>
  </si>
  <si>
    <t>anno accademico</t>
  </si>
  <si>
    <t>Tip. corsi di studio</t>
  </si>
  <si>
    <t>Protocollo</t>
  </si>
  <si>
    <t xml:space="preserve"> Validazione</t>
  </si>
  <si>
    <t>gg</t>
  </si>
  <si>
    <t>p. gg</t>
  </si>
  <si>
    <t>p. ORE</t>
  </si>
  <si>
    <t>Sub TOT</t>
  </si>
  <si>
    <t>TOT</t>
  </si>
  <si>
    <t>Limita data</t>
  </si>
  <si>
    <t>Limita anni protocollo</t>
  </si>
  <si>
    <t>(celle arancione = servizio su SAD valutato come titolo di accesso: verificare sia diverso)</t>
  </si>
  <si>
    <t>TOTALE ULTERIORI TITOLI DI SERVIZIO (max 3 punti):</t>
  </si>
  <si>
    <t>TIPOLOGIA DEL TITOLO DI STUDIO</t>
  </si>
  <si>
    <t>DENOMINAZIONE DEL TITOLO</t>
  </si>
  <si>
    <t>ISTITUTO SUPERIORE RILASCIANTE</t>
  </si>
  <si>
    <t>DATA (gg/mm/aa)</t>
  </si>
  <si>
    <t>Commissario 1</t>
  </si>
  <si>
    <t>Commissario 2</t>
  </si>
  <si>
    <t>Commissario 3</t>
  </si>
  <si>
    <t>MEDIA</t>
  </si>
  <si>
    <t>Dati mancanti:</t>
  </si>
  <si>
    <t>VOTO Commissario 1</t>
  </si>
  <si>
    <t>VOTO Commissario 2</t>
  </si>
  <si>
    <t>VOTO Commissario 3</t>
  </si>
  <si>
    <t>MEDIA PUNTI</t>
  </si>
  <si>
    <t>Tipologia titolo professionale</t>
  </si>
  <si>
    <t>(max 3 punti)</t>
  </si>
  <si>
    <t>TOTALE PUNTI ARTISTICO-PROFESSIONALI (max 18):</t>
  </si>
  <si>
    <t>Ulteriori titoli di studio e servizio:</t>
  </si>
  <si>
    <t>PUNTEGGIO ASSEGNATO</t>
  </si>
  <si>
    <t>TITOLO DI ACCESSO</t>
  </si>
  <si>
    <t>PUNTI SERVIZIO (max 12)</t>
  </si>
  <si>
    <t>PUNTI ARTISTICO-PROFESSIONALI (max 18)</t>
  </si>
  <si>
    <t>(SOGGETTO A VERIFICA DA PARTE DELLA COMMISSIONE)</t>
  </si>
  <si>
    <t>SAD</t>
  </si>
  <si>
    <t>Codice</t>
  </si>
  <si>
    <t xml:space="preserve">NOME DELL'ISTITUZIONE </t>
  </si>
  <si>
    <t>Storia</t>
  </si>
  <si>
    <t>CODICE</t>
  </si>
  <si>
    <t>Afghanistan</t>
  </si>
  <si>
    <t>Accompagnamento pianistico</t>
  </si>
  <si>
    <t>CONSERVATORIO di ADRIA (RO) "Antonio Buzzolla"</t>
  </si>
  <si>
    <t>CODI25</t>
  </si>
  <si>
    <t>Titoli accesso: A1</t>
  </si>
  <si>
    <t>Tipologia titolo</t>
  </si>
  <si>
    <t>Se: Idoneità concorso</t>
  </si>
  <si>
    <t>Albania</t>
  </si>
  <si>
    <t>Acustica musicale</t>
  </si>
  <si>
    <t>CONSERVATORIO di ALESSANDRIA "Antonio Vivaldi"</t>
  </si>
  <si>
    <t>T.D.</t>
  </si>
  <si>
    <t>Livello 7</t>
  </si>
  <si>
    <t>I e II livello</t>
  </si>
  <si>
    <t>Diploma V.O. con diploma di scuola secondaria (specificare sotto istituto e anno di rilascio)</t>
  </si>
  <si>
    <t>Esecuzione pubblica</t>
  </si>
  <si>
    <t>Solista (specificare lo strumento/canto)</t>
  </si>
  <si>
    <t>Ruolo svolto</t>
  </si>
  <si>
    <t>Spartito/Partitura musicale: singolo autore</t>
  </si>
  <si>
    <t>Tipologia/Ruolo pubblicazione</t>
  </si>
  <si>
    <t>Festival</t>
  </si>
  <si>
    <t>Tipologia ente organizzatore</t>
  </si>
  <si>
    <t>Esito concorso</t>
  </si>
  <si>
    <t>Vincitore</t>
  </si>
  <si>
    <t>Algeria</t>
  </si>
  <si>
    <t>Armonica a bocca cromatica</t>
  </si>
  <si>
    <t>CONSERVATORIO di AVELLINO "Domenico Cimarosa"</t>
  </si>
  <si>
    <t>Diploma accademico di II livello</t>
  </si>
  <si>
    <t>a ORE</t>
  </si>
  <si>
    <t>Livello 8</t>
  </si>
  <si>
    <t>Acc. e Prop.</t>
  </si>
  <si>
    <t>Diploma di II livello in: Discipline musicali (DM 1/2004)</t>
  </si>
  <si>
    <t>Concorso orchestrale</t>
  </si>
  <si>
    <t>Componente di piccolo ensemble/gruppo (specificare lo strumento/canto)</t>
  </si>
  <si>
    <t>Sede dell'evento performativo</t>
  </si>
  <si>
    <t>Spartito/Partitura musicale: autori vari</t>
  </si>
  <si>
    <t>Titolo/Organico</t>
  </si>
  <si>
    <t>Ente Lirico</t>
  </si>
  <si>
    <t>Nome dell'ente di produzione</t>
  </si>
  <si>
    <t>Orchestra</t>
  </si>
  <si>
    <t>Idoneo</t>
  </si>
  <si>
    <t>Andorra</t>
  </si>
  <si>
    <t>Arpa</t>
  </si>
  <si>
    <t>CONSERVATORIO di BARI "Niccolò Piccinni"</t>
  </si>
  <si>
    <t>Titolo estero equivalente</t>
  </si>
  <si>
    <t>ex 273</t>
  </si>
  <si>
    <t>Diploma accademico di II livello (DM 14/2018)</t>
  </si>
  <si>
    <t>Pubblicazione</t>
  </si>
  <si>
    <t>Orchestrale/Media-grande formazione (specificare lo strumento/canto)</t>
  </si>
  <si>
    <t>Ente organizzatore</t>
  </si>
  <si>
    <t>Pubblicazione: singolo autore</t>
  </si>
  <si>
    <t>Teatro di tradizione</t>
  </si>
  <si>
    <t>Titolo rassegna</t>
  </si>
  <si>
    <t>Ruolo</t>
  </si>
  <si>
    <t>Angola</t>
  </si>
  <si>
    <t>Arpa rinascimentale e barocca</t>
  </si>
  <si>
    <t>CONSERVATORIO di BENEVENTO "Nicola Sala"</t>
  </si>
  <si>
    <t>Nessun diploma</t>
  </si>
  <si>
    <t>Corso ai sensi del DM 249/2010, art. 3, comma 3</t>
  </si>
  <si>
    <t>Direzione artistica</t>
  </si>
  <si>
    <t>Compositore delle musiche</t>
  </si>
  <si>
    <t>Data evento</t>
  </si>
  <si>
    <t>Pubblicazione: coautore</t>
  </si>
  <si>
    <t>Editore</t>
  </si>
  <si>
    <t>Ente di produzione riconosciuto</t>
  </si>
  <si>
    <t>Altre info</t>
  </si>
  <si>
    <t>Anguilla</t>
  </si>
  <si>
    <t>Basso elettrico</t>
  </si>
  <si>
    <t>CONSERVATORIO di BOLOGNA "Giovan B. Martini"</t>
  </si>
  <si>
    <t>COME03</t>
  </si>
  <si>
    <t>Laurea magistrale</t>
  </si>
  <si>
    <t>ALTRO (specificare sotto):</t>
  </si>
  <si>
    <t>Direttore dell'esecuzione (specificare tipologia)</t>
  </si>
  <si>
    <t>Programma musicale (sintetico)</t>
  </si>
  <si>
    <t>Pubblicazione: autore articolo/saggio</t>
  </si>
  <si>
    <t>N. pagine</t>
  </si>
  <si>
    <t>ALTRO (specificare):</t>
  </si>
  <si>
    <t>Link per informazioni</t>
  </si>
  <si>
    <t>Antigua e Barbuda</t>
  </si>
  <si>
    <t>Basso elettrico Pop Rock</t>
  </si>
  <si>
    <t>CONSERVATORIO di BOLZANO "Claudio Monteverdi"</t>
  </si>
  <si>
    <t>Titolo di studio: B18</t>
  </si>
  <si>
    <t>Laurea V.O.</t>
  </si>
  <si>
    <t>Ruolo tecnico (specificare):</t>
  </si>
  <si>
    <t>Pubblicazione: Curatore/Editor</t>
  </si>
  <si>
    <t>ISBN/ISSN/Link per informazioni</t>
  </si>
  <si>
    <t>Arabia Saudita</t>
  </si>
  <si>
    <t>Basso tuba</t>
  </si>
  <si>
    <t>CONSERVATORIO di BRESCIA "Luca Marenzio"</t>
  </si>
  <si>
    <t>Master I livello</t>
  </si>
  <si>
    <t>(solo compositore)</t>
  </si>
  <si>
    <t>CD/DVD</t>
  </si>
  <si>
    <t>Argentina</t>
  </si>
  <si>
    <t>Batteria e percussioni jazz</t>
  </si>
  <si>
    <t>CONSERVATORIO di BRESCIA "Luca Marenzio" - sezione staccata</t>
  </si>
  <si>
    <t>Master II livello</t>
  </si>
  <si>
    <t>Organico</t>
  </si>
  <si>
    <t>Articolo/saggio on-line</t>
  </si>
  <si>
    <t>Armenia</t>
  </si>
  <si>
    <t>Batteria e Percussioni Pop Rock</t>
  </si>
  <si>
    <t>(vecchio ordinamento)</t>
  </si>
  <si>
    <t>CONSERVATORIO di CAGLIARI "Pierluigi da Palestrina"</t>
  </si>
  <si>
    <t>D18</t>
  </si>
  <si>
    <t>Diploma accademico di specializzazione</t>
  </si>
  <si>
    <t>Indiretto (B5)</t>
  </si>
  <si>
    <t>Aruba</t>
  </si>
  <si>
    <t>Bibliografia e biblioteconomia musicale</t>
  </si>
  <si>
    <t>JAZZ</t>
  </si>
  <si>
    <t>CONSERVATORIO di CAMPOBASSO "Lorenzo Perosi"</t>
  </si>
  <si>
    <t>Diploma Accademia di "Santa Cecilia"</t>
  </si>
  <si>
    <t>Australia</t>
  </si>
  <si>
    <t>Canto</t>
  </si>
  <si>
    <t>BATTERIA E PERCUSSIONI JAZZ</t>
  </si>
  <si>
    <t>CONSERVATORIO di CASTELFRANCO VENETO (TV) "Agostino Steffani"</t>
  </si>
  <si>
    <t>Dottorato</t>
  </si>
  <si>
    <t>Austria</t>
  </si>
  <si>
    <t>Canto jazz</t>
  </si>
  <si>
    <t>CONSERVATORIO di CESENA (FO) "Bruno Maderna"</t>
  </si>
  <si>
    <t>CODI01</t>
  </si>
  <si>
    <t>E18</t>
  </si>
  <si>
    <t>Titolo estero equivalente (specificare sotto denominazione straniera e livello EQF)</t>
  </si>
  <si>
    <t>Indiritto (F5)</t>
  </si>
  <si>
    <t>Azerbaigian</t>
  </si>
  <si>
    <t>Canto Pop Rock</t>
  </si>
  <si>
    <t>COMPOSIZIONE</t>
  </si>
  <si>
    <t>CONSERVATORIO di COMO "Giuseppe Verdi"</t>
  </si>
  <si>
    <t>ALTRO (specificare sotto)</t>
  </si>
  <si>
    <t>Bahamas</t>
  </si>
  <si>
    <t>Canto rinascimentale e barocco</t>
  </si>
  <si>
    <t>SCUOLA SPERIMENTALE DI COMPOSIZIONE (D.M. 31.1.1985)</t>
  </si>
  <si>
    <t>CONSERVATORIO di COSENZA "Stanislao Giacomantonio"</t>
  </si>
  <si>
    <t>Bahrain</t>
  </si>
  <si>
    <t>Chitarra</t>
  </si>
  <si>
    <t>CONSERVATORIO di CUNEO "G.F. Ghedini"</t>
  </si>
  <si>
    <t>F18</t>
  </si>
  <si>
    <t>Bangladesh</t>
  </si>
  <si>
    <t>Chitarra jazz</t>
  </si>
  <si>
    <t>MUSICA ELETTRONICA</t>
  </si>
  <si>
    <t>CONSERVATORIO di FERMO (AP) "Giovambattista Pergolesi"</t>
  </si>
  <si>
    <t>Barbados</t>
  </si>
  <si>
    <t>Chitarra Pop Rock</t>
  </si>
  <si>
    <t>TECNICO DEL SUONO</t>
  </si>
  <si>
    <t>CONSERVATORIO di FERRARA "Girolamo Frescobaldi"</t>
  </si>
  <si>
    <t>Belgio</t>
  </si>
  <si>
    <t>Clarinetto</t>
  </si>
  <si>
    <t>CONSERVATORIO di FIRENZE "Luigi Cherubini"</t>
  </si>
  <si>
    <t>Dati sufficienti</t>
  </si>
  <si>
    <t>Belize</t>
  </si>
  <si>
    <t>Clarinetto jazz</t>
  </si>
  <si>
    <t>STRUMENTI A PERCUSSIONE</t>
  </si>
  <si>
    <t>CONSERVATORIO di FOGGIA "Umberto Giordano"</t>
  </si>
  <si>
    <t>COMA01</t>
  </si>
  <si>
    <t>a.a. I</t>
  </si>
  <si>
    <t>a.a. II</t>
  </si>
  <si>
    <t>a.a. III</t>
  </si>
  <si>
    <t>Verifica se antecendente a:</t>
  </si>
  <si>
    <t>Dati insufficienti</t>
  </si>
  <si>
    <t>Benin</t>
  </si>
  <si>
    <t>Clarinetto storico</t>
  </si>
  <si>
    <t>CONSERVATORIO di FOGGIA "Umberto Giordano" - sezione staccata</t>
  </si>
  <si>
    <t>Non verificabile</t>
  </si>
  <si>
    <t>Bermuda</t>
  </si>
  <si>
    <t>Clavicembalo e tastiere storiche</t>
  </si>
  <si>
    <t>TROMBONE</t>
  </si>
  <si>
    <t>CONSERVATORIO di FROSINONE "Licinio Refice"</t>
  </si>
  <si>
    <t>Bhutan</t>
  </si>
  <si>
    <t>Composizione</t>
  </si>
  <si>
    <t>CONSERVATORIO di GENOVA "Nicolò Paganini"</t>
  </si>
  <si>
    <t>Bielorussia</t>
  </si>
  <si>
    <t>Composizione e arrangiamento pop-rock</t>
  </si>
  <si>
    <t>VIOLONCELLO</t>
  </si>
  <si>
    <t>CONSERVATORIO di L'AQUILA "Alfredo Casella"</t>
  </si>
  <si>
    <t>Birmania</t>
  </si>
  <si>
    <t>Composizione jazz</t>
  </si>
  <si>
    <t>CONSERVATORIO di LA SPEZIA "Giacomo Puccini"</t>
  </si>
  <si>
    <t>Bolivia</t>
  </si>
  <si>
    <t>Composizione musicale elettroacustica</t>
  </si>
  <si>
    <t>CONSERVATORIO di LATINA "Ottorino Respighi"</t>
  </si>
  <si>
    <t>Bosnia ed Erzegovina</t>
  </si>
  <si>
    <t>Composizione per la musica applicata alle immagini</t>
  </si>
  <si>
    <t>CONSERVATORIO di LECCE "Tito Schipa"</t>
  </si>
  <si>
    <t>Botswana</t>
  </si>
  <si>
    <t>Composizione polifonica vocale</t>
  </si>
  <si>
    <t>CONSERVATORIO di LECCE "Tito Schipa" - sezione staccata</t>
  </si>
  <si>
    <t>Brasile</t>
  </si>
  <si>
    <t>Comunicazione dello Spettacolo</t>
  </si>
  <si>
    <t>CONSERVATORIO di MANTOVA "Lucio Campiani"</t>
  </si>
  <si>
    <t>Brunei</t>
  </si>
  <si>
    <t>Contrabbasso</t>
  </si>
  <si>
    <t>CONSERVATORIO di MATERA "Egidio R. Duni"</t>
  </si>
  <si>
    <t>COMJ01</t>
  </si>
  <si>
    <t>Bulgaria</t>
  </si>
  <si>
    <t>Contrabbasso jazz</t>
  </si>
  <si>
    <t>CONSERVATORIO di MESSINA "Arcangelo Corelli"</t>
  </si>
  <si>
    <t>Cella G5, del I foglio</t>
  </si>
  <si>
    <t>Burkina Faso</t>
  </si>
  <si>
    <t>Cornetto</t>
  </si>
  <si>
    <t>CONSERVATORIO di MILANO "Giuseppe Verdi"</t>
  </si>
  <si>
    <t>Burundi</t>
  </si>
  <si>
    <t>Corno</t>
  </si>
  <si>
    <t>CONSERVATORIO di MONOPOLI (BA) "Nino Rota"</t>
  </si>
  <si>
    <t>Cambogia</t>
  </si>
  <si>
    <t>Corno naturale</t>
  </si>
  <si>
    <t>CONSERVATORIO di NAPOLI "S. Pietro a Majella"</t>
  </si>
  <si>
    <t>Jazz (vecchio ordinamento). (DM 13.4.1992)</t>
  </si>
  <si>
    <t>Camerun</t>
  </si>
  <si>
    <t>Direzione d'orchestra</t>
  </si>
  <si>
    <t>CONSERVATORIO di NOVARA "Guido Cantelli"</t>
  </si>
  <si>
    <t>Discipline musicali: indirizzo interpretativo-compositivo (Jazz). (DM 1/2004)</t>
  </si>
  <si>
    <t>Canada</t>
  </si>
  <si>
    <t>Direzione d’orchestra di fiati</t>
  </si>
  <si>
    <t>CONSERVATORIO di PADOVA "Cesare Pollini"</t>
  </si>
  <si>
    <t>Capo Verde</t>
  </si>
  <si>
    <t>Direzione di coro e composizione corale</t>
  </si>
  <si>
    <t>CONSERVATORIO di PALERMO "Alessandro Scarlatti"</t>
  </si>
  <si>
    <t>COMP01</t>
  </si>
  <si>
    <t>Ceuta</t>
  </si>
  <si>
    <t>Direzione di coro e repertorio corale per Didattica della musica</t>
  </si>
  <si>
    <t>CONSERVATORIO di PARMA "Arrigo Boito"</t>
  </si>
  <si>
    <t>Composizione (vecchio ordinamento)</t>
  </si>
  <si>
    <t>Ciad</t>
  </si>
  <si>
    <t>Diritto e legislazione dello Spettacolo</t>
  </si>
  <si>
    <t>CONSERVATORIO di PERUGIA "Francesco Morlacchi"</t>
  </si>
  <si>
    <t>Scuola sperimentale di composizione (DM 31.1.1985)</t>
  </si>
  <si>
    <t>Cile</t>
  </si>
  <si>
    <t>Elementi di composizione per Didattica della musica</t>
  </si>
  <si>
    <t>CONSERVATORIO di PESARO "Gioacchino Rossini"</t>
  </si>
  <si>
    <t>(Colonne M e R del primo foglio) (NULL)</t>
  </si>
  <si>
    <t>Discipline musicali: indirizzo interpretativo-compositivo (Composizione). (DM 1/2004)</t>
  </si>
  <si>
    <t>Cina</t>
  </si>
  <si>
    <t>Elettroacustica</t>
  </si>
  <si>
    <t>CONSERVATORIO di PESCARA "Luisa d'Annunzio"</t>
  </si>
  <si>
    <t>---</t>
  </si>
  <si>
    <t>DCSL15 Composizione (DM 14/2018)</t>
  </si>
  <si>
    <t>Cipro</t>
  </si>
  <si>
    <t>Esecuzione e interpretazione della musica elettroacustica</t>
  </si>
  <si>
    <t>CONSERVATORIO di PIACENZA "Giuseppe Nicolini"</t>
  </si>
  <si>
    <t>Città del Vaticano</t>
  </si>
  <si>
    <t>Esercitazioni corali</t>
  </si>
  <si>
    <t>CONSERVATORIO di POTENZA "Gesualdo da Venosa"</t>
  </si>
  <si>
    <t>Musica elettronica (vecchio ordinamento). (DM 13.4.1992)</t>
  </si>
  <si>
    <t>Colombia</t>
  </si>
  <si>
    <t>Esercitazioni orchestrali</t>
  </si>
  <si>
    <t>CONSERVATORIO di REGGIO CALABRIA "Francesco Cilea"</t>
  </si>
  <si>
    <t>CODI08</t>
  </si>
  <si>
    <t>Discipline musicali: indirizzo tecnologico (Musica elettronica). (DM 1/2004)</t>
  </si>
  <si>
    <t>Comore</t>
  </si>
  <si>
    <t>Etnomusicologia</t>
  </si>
  <si>
    <t>CONSERVATORIO di ROMA "Santa Cecilia"</t>
  </si>
  <si>
    <t>DCSL34 Musica elettronica (DM 14/2018)</t>
  </si>
  <si>
    <t>Corea del Nord</t>
  </si>
  <si>
    <t>Eufonio</t>
  </si>
  <si>
    <t>CONSERVATORIO di ROVIGO "Francesco Venezze"</t>
  </si>
  <si>
    <t>DCSL61 Tecnico del suono (DM 14/2018)</t>
  </si>
  <si>
    <t>Corea del Sud</t>
  </si>
  <si>
    <t>Fagotto</t>
  </si>
  <si>
    <t>CONSERVATORIO di SALERNO "G. Martucci"</t>
  </si>
  <si>
    <t>Costa d'Avorio</t>
  </si>
  <si>
    <t>Fagotto barocco e classico</t>
  </si>
  <si>
    <t>CONSERVATORIO di SASSARI "Luigi Canepa"</t>
  </si>
  <si>
    <t>Costa Rica</t>
  </si>
  <si>
    <t>Fisarmonica</t>
  </si>
  <si>
    <t>CONSERVATORIO di TORINO "Giuseppe Verdi"</t>
  </si>
  <si>
    <t>Croazia</t>
  </si>
  <si>
    <t>Flauto</t>
  </si>
  <si>
    <t>CONSERVATORIO di TRAPANI "Antonio Scontrino"</t>
  </si>
  <si>
    <t>DCSL40 Pianoforte jazz</t>
  </si>
  <si>
    <t>Cuba</t>
  </si>
  <si>
    <t>Flauto dolce</t>
  </si>
  <si>
    <t>CONSERVATORIO di TRENTO "Francesco A. Bonporti"</t>
  </si>
  <si>
    <t>COMJ11</t>
  </si>
  <si>
    <t>Curaçao</t>
  </si>
  <si>
    <t>Flauto jazz</t>
  </si>
  <si>
    <t>CONSERVATORIO di TRENTO "Francesco A. Bonporti" - sezione staccata</t>
  </si>
  <si>
    <t>Strumenti a percussione (vecchio ordinamento)</t>
  </si>
  <si>
    <t>Danimarca</t>
  </si>
  <si>
    <t>Flauto traversiere</t>
  </si>
  <si>
    <t>CONSERVATORIO di TRIESTE "Giuseppe Tartini"</t>
  </si>
  <si>
    <t>Discipline musicali: indirizzo interpretativo-compositivo (Strumenti a percussione). (DM 1/2004)</t>
  </si>
  <si>
    <t>Dominica</t>
  </si>
  <si>
    <t>Informatica musicale</t>
  </si>
  <si>
    <t>CONSERVATORIO di UDINE "Jacopo Tomadini"</t>
  </si>
  <si>
    <t>DCSL44 Strumenti a percussione</t>
  </si>
  <si>
    <t>Ecuador</t>
  </si>
  <si>
    <t>Lettura della partitura</t>
  </si>
  <si>
    <t>CONSERVATORIO di VENEZIA "Benedetto Marcello" - palazzo pisani</t>
  </si>
  <si>
    <t>Egitto</t>
  </si>
  <si>
    <t>Lied ed oratorio in lingua tedesca</t>
  </si>
  <si>
    <t>CONSERVATORIO di VERONA "E. F. dall'Abaco"</t>
  </si>
  <si>
    <t>Trombone (vecchio ordinamento)</t>
  </si>
  <si>
    <t>El Salvador</t>
  </si>
  <si>
    <t>Lingua e letteratura italiana</t>
  </si>
  <si>
    <t>CONSERVATORIO di VIBO VALENTIA "Fausto Torrefranca"</t>
  </si>
  <si>
    <t>Discipline musicali: indirizzo interpretativo-compositivo (Trombone). (DM 1/2004)</t>
  </si>
  <si>
    <t>Emirati Arabi Uniti</t>
  </si>
  <si>
    <t>Lingua straniera comunitaria</t>
  </si>
  <si>
    <t>CONSERVATORIO di VICENZA "Arrigo Pedrollo"</t>
  </si>
  <si>
    <t>COMP04</t>
  </si>
  <si>
    <t>DCSL49 Trombone</t>
  </si>
  <si>
    <t>Eritrea</t>
  </si>
  <si>
    <t>Liuto</t>
  </si>
  <si>
    <t>ISSM di AOSTA della Valle d'Aosta</t>
  </si>
  <si>
    <t>Estonia</t>
  </si>
  <si>
    <t>Mandolino</t>
  </si>
  <si>
    <t>ISSM di BERGAMO "Gaetano Donizetti"</t>
  </si>
  <si>
    <t>Violoncello (vecchio ordinamento)</t>
  </si>
  <si>
    <t>eSwatini</t>
  </si>
  <si>
    <t>Multimedialità</t>
  </si>
  <si>
    <t>ISSM di CALTANISSETTA "Vincenzo Bellini"</t>
  </si>
  <si>
    <t>Discipline musicali: indirizzo interpretativo-compositivo (Violoncello). (DM 1/2004)</t>
  </si>
  <si>
    <t>Etiopia</t>
  </si>
  <si>
    <t>Musica d'insieme pop-rock</t>
  </si>
  <si>
    <t>ISSM di CATANIA "Vincenzo Bellini"</t>
  </si>
  <si>
    <t>DCSL57 Violoncello</t>
  </si>
  <si>
    <t>Fær Øer</t>
  </si>
  <si>
    <t>Musica d'insieme Jazz</t>
  </si>
  <si>
    <t>ISSM di CREMONA "Claudio Monteverdi"</t>
  </si>
  <si>
    <t>Figi</t>
  </si>
  <si>
    <t>Musica d'insieme per Didattica della musica</t>
  </si>
  <si>
    <t>ISSM di GALLARATE (VA) "Giacomo Puccini"</t>
  </si>
  <si>
    <t>Filippine</t>
  </si>
  <si>
    <t>Musica d'insieme per strumenti ad arco</t>
  </si>
  <si>
    <t>ISSM di LUCCA "Luigi Boccherini"</t>
  </si>
  <si>
    <t>Finlandia</t>
  </si>
  <si>
    <t>ISSM di MODENA e CARPI "Orazio Vecchi - Antonio Tonelli"</t>
  </si>
  <si>
    <t>CODM01</t>
  </si>
  <si>
    <t>Francia</t>
  </si>
  <si>
    <t>Musica d'insieme per strumenti antichi</t>
  </si>
  <si>
    <t>ISSM di NOCERA TERINESE (CZ) "P.I. Tchaikovsky"</t>
  </si>
  <si>
    <t>Gabon</t>
  </si>
  <si>
    <t>ISSM di PAVIA "Franco Vittadini"</t>
  </si>
  <si>
    <t>Gambia</t>
  </si>
  <si>
    <t>ISSM di RAVENNA "Giuseppe Verdi"</t>
  </si>
  <si>
    <t>Georgia</t>
  </si>
  <si>
    <t>Musica sacra</t>
  </si>
  <si>
    <t>ISSM di REGGIO EMILIA E CASTELNOVO NE' MONTI "Achille Peri e Merulo"</t>
  </si>
  <si>
    <t>Georgia del Sud e Isole Sandwich Australi</t>
  </si>
  <si>
    <t>Musica vocale da camera</t>
  </si>
  <si>
    <t>ISSM di RIBERA (AG) "Arturo Toscanini"</t>
  </si>
  <si>
    <t>Germania</t>
  </si>
  <si>
    <t>Musiche tradizionali</t>
  </si>
  <si>
    <t>ISSM di RIMINI "G. Lettimi"</t>
  </si>
  <si>
    <t>Ghana</t>
  </si>
  <si>
    <t>Musicologia sistematica</t>
  </si>
  <si>
    <t>ISSM di SIENA "Rinaldo Franci"</t>
  </si>
  <si>
    <t>CODI23</t>
  </si>
  <si>
    <t>Giamaica</t>
  </si>
  <si>
    <t>Oboe</t>
  </si>
  <si>
    <t>ISSM di TARANTO "Giovanni Paisiello"</t>
  </si>
  <si>
    <t>Giappone</t>
  </si>
  <si>
    <t>Oboe barocco e classico</t>
  </si>
  <si>
    <t>ISSSM di TERAMO "Gaetano Braga"</t>
  </si>
  <si>
    <t>Gibilterra</t>
  </si>
  <si>
    <t>Orchestrazione e concertazione jazz</t>
  </si>
  <si>
    <t>ISSM di TERNI "Giulio Briccialdi"</t>
  </si>
  <si>
    <t>Gibuti</t>
  </si>
  <si>
    <t>Organizzazione, diritto e legislazione dello spettacolo musicale</t>
  </si>
  <si>
    <t>College of Music di ROMA "Saint Louis"</t>
  </si>
  <si>
    <t>Giordania</t>
  </si>
  <si>
    <t>Organo</t>
  </si>
  <si>
    <t>Scuola di Musica di FIESOLE</t>
  </si>
  <si>
    <t>Grecia</t>
  </si>
  <si>
    <t>Pedagogia musicale per Didattica della musica</t>
  </si>
  <si>
    <t>Siena Jazz di SIENA</t>
  </si>
  <si>
    <t>COMJ12</t>
  </si>
  <si>
    <t>Grenada</t>
  </si>
  <si>
    <t>Pianoforte</t>
  </si>
  <si>
    <t>CPM Music Institute di MILANO</t>
  </si>
  <si>
    <t>Groenlandia</t>
  </si>
  <si>
    <t>Pianoforte e tastiere Pop Rock</t>
  </si>
  <si>
    <t>Scuola Civica di Musica di MILANO "Claudio Abbado"</t>
  </si>
  <si>
    <t>Guadalupa</t>
  </si>
  <si>
    <t>Pianoforte jazz</t>
  </si>
  <si>
    <t>ISTITUTO ESTERO</t>
  </si>
  <si>
    <t>Guam</t>
  </si>
  <si>
    <t>Pianoforte storico</t>
  </si>
  <si>
    <t>Guatemala</t>
  </si>
  <si>
    <t>Poesia per musica e drammaturgia musicale</t>
  </si>
  <si>
    <t>Guinea</t>
  </si>
  <si>
    <t>Pratica della lettura vocale e pianistica per Didattica della musica</t>
  </si>
  <si>
    <t>Guinea Equatoriale</t>
  </si>
  <si>
    <t>Pratica e lettura pianistica</t>
  </si>
  <si>
    <t>COMP05</t>
  </si>
  <si>
    <t>Guinea-Bissau</t>
  </si>
  <si>
    <t>Pratica organistica e canto gregoriano</t>
  </si>
  <si>
    <t>Guyana</t>
  </si>
  <si>
    <t>Prepolifonia</t>
  </si>
  <si>
    <t>Guyana francese</t>
  </si>
  <si>
    <t>Saxofono</t>
  </si>
  <si>
    <t>Haiti</t>
  </si>
  <si>
    <t>Saxofono jazz</t>
  </si>
  <si>
    <t>Honduras</t>
  </si>
  <si>
    <t>Storia del jazz, delle musiche improvvisate e audiotattili</t>
  </si>
  <si>
    <t>Hong Kong</t>
  </si>
  <si>
    <t>Storia della musica</t>
  </si>
  <si>
    <t>India</t>
  </si>
  <si>
    <t>Storia della musica elettroacustica</t>
  </si>
  <si>
    <t>Indonesia</t>
  </si>
  <si>
    <t>Storia della musica per Didattica della musica</t>
  </si>
  <si>
    <t>COMA16</t>
  </si>
  <si>
    <t>Iran</t>
  </si>
  <si>
    <t>Strategia, progettazione, organizzazione e gestione dello spettacolo</t>
  </si>
  <si>
    <t>Iraq</t>
  </si>
  <si>
    <t>Strumentazione e composizione per orchestra di fiati</t>
  </si>
  <si>
    <t>Irlanda</t>
  </si>
  <si>
    <t>Strumenti a percussione</t>
  </si>
  <si>
    <t>Islanda</t>
  </si>
  <si>
    <t>Tastiere elettroniche</t>
  </si>
  <si>
    <t>Isola di Man</t>
  </si>
  <si>
    <t>Tecniche della comunicazione</t>
  </si>
  <si>
    <t>Isola di Natale</t>
  </si>
  <si>
    <t>Tecniche di consapevolezza e di espressione corporea</t>
  </si>
  <si>
    <t>Isola Norfolk</t>
  </si>
  <si>
    <t>Tecniche di improvvisazione musicale</t>
  </si>
  <si>
    <t>Isole Canarie</t>
  </si>
  <si>
    <t>Teoria dell'armonia e analisi</t>
  </si>
  <si>
    <t>CODI02</t>
  </si>
  <si>
    <t>Isole Cayman</t>
  </si>
  <si>
    <t>Teoria e prassi del basso continuo</t>
  </si>
  <si>
    <t>Isole Cocos e Keeling</t>
  </si>
  <si>
    <t>Isole Cook</t>
  </si>
  <si>
    <t>Teoria, ritmica e percezione musicale</t>
  </si>
  <si>
    <t>Isole Falkland</t>
  </si>
  <si>
    <t>Tromba</t>
  </si>
  <si>
    <t>Isole Marianne Settentrionali</t>
  </si>
  <si>
    <t>Tromba jazz</t>
  </si>
  <si>
    <t>Isole Marshall</t>
  </si>
  <si>
    <t>Tromba rinascimentale e barocca</t>
  </si>
  <si>
    <t>Isole Pitcairn</t>
  </si>
  <si>
    <t>Trombone</t>
  </si>
  <si>
    <t>Isole Salomone</t>
  </si>
  <si>
    <t>Trombone jazz</t>
  </si>
  <si>
    <t>Isole Sparse dell'oceano Indiano</t>
  </si>
  <si>
    <t>Trombone rinascimentale e barocco</t>
  </si>
  <si>
    <t>COMJ02</t>
  </si>
  <si>
    <t>Isole Vergini Americane</t>
  </si>
  <si>
    <t>Viola</t>
  </si>
  <si>
    <t>Isole Vergini Britanniche</t>
  </si>
  <si>
    <t>Viola da gamba</t>
  </si>
  <si>
    <t>Israele</t>
  </si>
  <si>
    <t>Violino</t>
  </si>
  <si>
    <t>Italia</t>
  </si>
  <si>
    <t>Violino barocco</t>
  </si>
  <si>
    <t>Kazakistan</t>
  </si>
  <si>
    <t>Violino jazz</t>
  </si>
  <si>
    <t>Kenya</t>
  </si>
  <si>
    <t>Violoncello</t>
  </si>
  <si>
    <t>Kirghizistan</t>
  </si>
  <si>
    <t>Violoncello barocco</t>
  </si>
  <si>
    <t>COMP02</t>
  </si>
  <si>
    <t>Kiribati</t>
  </si>
  <si>
    <t>CORSO DI STUDIO ai sensi dell'art. 3, comma 3 del DM 249/2010</t>
  </si>
  <si>
    <t>Kosovo</t>
  </si>
  <si>
    <t>Kuwait</t>
  </si>
  <si>
    <t>La Riunione</t>
  </si>
  <si>
    <t>Laos</t>
  </si>
  <si>
    <t>Lesotho</t>
  </si>
  <si>
    <t>Lettonia</t>
  </si>
  <si>
    <t>Libano</t>
  </si>
  <si>
    <t>CODI09</t>
  </si>
  <si>
    <t>Liberia</t>
  </si>
  <si>
    <t>Libia</t>
  </si>
  <si>
    <t>Liechtenstein</t>
  </si>
  <si>
    <t>Lituania</t>
  </si>
  <si>
    <t>Lussemburgo</t>
  </si>
  <si>
    <t>Macao</t>
  </si>
  <si>
    <t>Macedonia del Nord</t>
  </si>
  <si>
    <t>COMJ05</t>
  </si>
  <si>
    <t>Madagascar</t>
  </si>
  <si>
    <t>Madera</t>
  </si>
  <si>
    <t>Malawi</t>
  </si>
  <si>
    <t>Maldive</t>
  </si>
  <si>
    <t>Malesia</t>
  </si>
  <si>
    <t>Mali</t>
  </si>
  <si>
    <t>Malta</t>
  </si>
  <si>
    <t>COMA06</t>
  </si>
  <si>
    <t>Marocco</t>
  </si>
  <si>
    <t>Martinica</t>
  </si>
  <si>
    <t>Mauritania</t>
  </si>
  <si>
    <t>Mauritius</t>
  </si>
  <si>
    <t>Mayotte</t>
  </si>
  <si>
    <t>Melilla</t>
  </si>
  <si>
    <t>Messico</t>
  </si>
  <si>
    <t>Moldavia</t>
  </si>
  <si>
    <t>COMA15</t>
  </si>
  <si>
    <t>Mongolia</t>
  </si>
  <si>
    <t>Montenegro</t>
  </si>
  <si>
    <t>Montserrat</t>
  </si>
  <si>
    <t>Mozambico</t>
  </si>
  <si>
    <t>Namibia</t>
  </si>
  <si>
    <t>Nauru</t>
  </si>
  <si>
    <t>Nepal</t>
  </si>
  <si>
    <t>Nicaragua</t>
  </si>
  <si>
    <t>Niger</t>
  </si>
  <si>
    <t>Nigeria</t>
  </si>
  <si>
    <t>Niue</t>
  </si>
  <si>
    <t>Norvegia</t>
  </si>
  <si>
    <t>Nuova Caledonia</t>
  </si>
  <si>
    <t>Nuova Zelanda</t>
  </si>
  <si>
    <t>Oman</t>
  </si>
  <si>
    <t>Paesi Bassi</t>
  </si>
  <si>
    <t>Pakistan</t>
  </si>
  <si>
    <t>Palau</t>
  </si>
  <si>
    <t>Panama</t>
  </si>
  <si>
    <t>CODC07</t>
  </si>
  <si>
    <t>Papua Nuova Guinea</t>
  </si>
  <si>
    <t>Paraguay</t>
  </si>
  <si>
    <t>Perù</t>
  </si>
  <si>
    <t>CODC04</t>
  </si>
  <si>
    <t>Polinesia Francese</t>
  </si>
  <si>
    <t>Polonia</t>
  </si>
  <si>
    <t>Porto Rico</t>
  </si>
  <si>
    <t>COME02</t>
  </si>
  <si>
    <t>Portogallo</t>
  </si>
  <si>
    <t>Principato di Monaco</t>
  </si>
  <si>
    <t>Qatar</t>
  </si>
  <si>
    <t>Regno Unito</t>
  </si>
  <si>
    <t>CODC02</t>
  </si>
  <si>
    <t>Repubblica Ceca</t>
  </si>
  <si>
    <t>Repubblica Centrafricana</t>
  </si>
  <si>
    <t>Repubblica del Congo</t>
  </si>
  <si>
    <t>Repubblica Democratica del Congo</t>
  </si>
  <si>
    <t>CODC03</t>
  </si>
  <si>
    <t>Repubblica Dominicana</t>
  </si>
  <si>
    <t>COCM02</t>
  </si>
  <si>
    <t>Romania</t>
  </si>
  <si>
    <t>Ruanda</t>
  </si>
  <si>
    <t>Russia</t>
  </si>
  <si>
    <t>Saint Kitts e Nevis</t>
  </si>
  <si>
    <t>Saint Lucia</t>
  </si>
  <si>
    <t>Saint Vincent e Grenadine</t>
  </si>
  <si>
    <t>Saint-Barthélemy</t>
  </si>
  <si>
    <t>CODI04</t>
  </si>
  <si>
    <t>Saint-Martin</t>
  </si>
  <si>
    <t>Saint-Pierre e Miquelon</t>
  </si>
  <si>
    <t>Samoa</t>
  </si>
  <si>
    <t>Samoa Americane</t>
  </si>
  <si>
    <t>San Marino</t>
  </si>
  <si>
    <t>Sant'Elena, Ascensione e Tristan da Cunha</t>
  </si>
  <si>
    <t>São Tomé e Príncipe</t>
  </si>
  <si>
    <t>COMJ03</t>
  </si>
  <si>
    <t>Senegal</t>
  </si>
  <si>
    <t>Serbia</t>
  </si>
  <si>
    <t>Seychelles</t>
  </si>
  <si>
    <t>Sierra Leone</t>
  </si>
  <si>
    <t>Singapore</t>
  </si>
  <si>
    <t>Sint Maarten</t>
  </si>
  <si>
    <t>Siria</t>
  </si>
  <si>
    <t>COMA07</t>
  </si>
  <si>
    <t>Slovacchia</t>
  </si>
  <si>
    <t>Slovenia</t>
  </si>
  <si>
    <t>Somalia</t>
  </si>
  <si>
    <t>Spagna</t>
  </si>
  <si>
    <t>Sri Lanka</t>
  </si>
  <si>
    <t>Stati Federati di Micronesia</t>
  </si>
  <si>
    <t>Stati Uniti d'America</t>
  </si>
  <si>
    <t>Stato di Palestina</t>
  </si>
  <si>
    <t>CODI10</t>
  </si>
  <si>
    <t>Sudafrica</t>
  </si>
  <si>
    <t>Sudan</t>
  </si>
  <si>
    <t>Sudan del Sud</t>
  </si>
  <si>
    <t>Suriname</t>
  </si>
  <si>
    <t>Svezia</t>
  </si>
  <si>
    <t>Svizzera</t>
  </si>
  <si>
    <t>Tagikistan</t>
  </si>
  <si>
    <t>COMA08</t>
  </si>
  <si>
    <t>Taiwan</t>
  </si>
  <si>
    <t>Tanzania</t>
  </si>
  <si>
    <t>Thailandia</t>
  </si>
  <si>
    <t>Timor Est</t>
  </si>
  <si>
    <t>Togo</t>
  </si>
  <si>
    <t>Tokelau</t>
  </si>
  <si>
    <t>Tonga</t>
  </si>
  <si>
    <t>Trinidad e Tobago</t>
  </si>
  <si>
    <t>COID02</t>
  </si>
  <si>
    <t>Tunisia</t>
  </si>
  <si>
    <t>Turchia</t>
  </si>
  <si>
    <t>COID03</t>
  </si>
  <si>
    <t>Turkmenistan</t>
  </si>
  <si>
    <t>Turks e Caicos</t>
  </si>
  <si>
    <t>Tuvalu</t>
  </si>
  <si>
    <t>COID01</t>
  </si>
  <si>
    <t>Ucraina</t>
  </si>
  <si>
    <t>Uganda</t>
  </si>
  <si>
    <t>Ungheria</t>
  </si>
  <si>
    <t>Uruguay</t>
  </si>
  <si>
    <t>Uzbekistan</t>
  </si>
  <si>
    <t>Vanuatu</t>
  </si>
  <si>
    <t>Venezuela</t>
  </si>
  <si>
    <t>Vietnam</t>
  </si>
  <si>
    <t>CODD01</t>
  </si>
  <si>
    <t>Wallis e Futuna</t>
  </si>
  <si>
    <t>Yemen</t>
  </si>
  <si>
    <t>Zambia</t>
  </si>
  <si>
    <t>Zimbabwe</t>
  </si>
  <si>
    <t>CODD02</t>
  </si>
  <si>
    <t>COME04</t>
  </si>
  <si>
    <t>COME01</t>
  </si>
  <si>
    <t>COMI01</t>
  </si>
  <si>
    <t>COMI02</t>
  </si>
  <si>
    <t>CODM02</t>
  </si>
  <si>
    <t>CODI11</t>
  </si>
  <si>
    <t>CODI12</t>
  </si>
  <si>
    <t>COMA09</t>
  </si>
  <si>
    <t>CODI18</t>
  </si>
  <si>
    <t>CODI13</t>
  </si>
  <si>
    <t>CODI27</t>
  </si>
  <si>
    <t>COMA10</t>
  </si>
  <si>
    <t>COMA12</t>
  </si>
  <si>
    <t>COMJ14</t>
  </si>
  <si>
    <t>COME05</t>
  </si>
  <si>
    <t>COTP02</t>
  </si>
  <si>
    <t>CODI26</t>
  </si>
  <si>
    <t>CODL01</t>
  </si>
  <si>
    <t>CODL02</t>
  </si>
  <si>
    <t>COMA02</t>
  </si>
  <si>
    <t>CODI03</t>
  </si>
  <si>
    <t>COMI09</t>
  </si>
  <si>
    <t>CODD03</t>
  </si>
  <si>
    <t>COMI05</t>
  </si>
  <si>
    <t>COMI07</t>
  </si>
  <si>
    <t>COMI06</t>
  </si>
  <si>
    <t>COMI04</t>
  </si>
  <si>
    <t>MUSICA DA CAMERA</t>
  </si>
  <si>
    <t>COMI03</t>
  </si>
  <si>
    <t>COMS01</t>
  </si>
  <si>
    <t>CODI24</t>
  </si>
  <si>
    <t>COMJ13</t>
  </si>
  <si>
    <t>CODM03</t>
  </si>
  <si>
    <t>CODI14</t>
  </si>
  <si>
    <t>COMA11</t>
  </si>
  <si>
    <t>CODC05</t>
  </si>
  <si>
    <t>COCM01</t>
  </si>
  <si>
    <t>CODI19</t>
  </si>
  <si>
    <t>CODD04</t>
  </si>
  <si>
    <t>CODI21</t>
  </si>
  <si>
    <t>COMJ09</t>
  </si>
  <si>
    <t>COMP03</t>
  </si>
  <si>
    <t>COMA17</t>
  </si>
  <si>
    <t>CODM07</t>
  </si>
  <si>
    <t>CODD05</t>
  </si>
  <si>
    <t>COTP03</t>
  </si>
  <si>
    <t>CODI20</t>
  </si>
  <si>
    <t>COTP04</t>
  </si>
  <si>
    <t>CODI15</t>
  </si>
  <si>
    <t>COMJ06</t>
  </si>
  <si>
    <t>CODM06</t>
  </si>
  <si>
    <t>CODM04</t>
  </si>
  <si>
    <t>CODM05</t>
  </si>
  <si>
    <t>CODD06</t>
  </si>
  <si>
    <t>COCM03</t>
  </si>
  <si>
    <t>CODC06</t>
  </si>
  <si>
    <t>CODI22</t>
  </si>
  <si>
    <t>COMJ10</t>
  </si>
  <si>
    <t>CODD07</t>
  </si>
  <si>
    <t>COMI08</t>
  </si>
  <si>
    <t>COTP01</t>
  </si>
  <si>
    <t>COTP05</t>
  </si>
  <si>
    <t>CORS01</t>
  </si>
  <si>
    <t>COTP06</t>
  </si>
  <si>
    <t>CODI16</t>
  </si>
  <si>
    <t>COMJ07</t>
  </si>
  <si>
    <t>COMA13</t>
  </si>
  <si>
    <t>CODI17</t>
  </si>
  <si>
    <t>COMJ08</t>
  </si>
  <si>
    <t>COMA14</t>
  </si>
  <si>
    <t>CODI05</t>
  </si>
  <si>
    <t>COMA03</t>
  </si>
  <si>
    <t>CODI06</t>
  </si>
  <si>
    <t>COMA04</t>
  </si>
  <si>
    <t>COMJ04</t>
  </si>
  <si>
    <t>CODI07</t>
  </si>
  <si>
    <t>COMA05</t>
  </si>
  <si>
    <t>CODD/CODI</t>
  </si>
  <si>
    <t>ISSM di LIVORNO "Pietro Mascagni"</t>
  </si>
  <si>
    <t>Laurea specialistica/magistrale</t>
  </si>
  <si>
    <t>Musicologia</t>
  </si>
  <si>
    <t>Altro</t>
  </si>
  <si>
    <t>2023-24</t>
  </si>
  <si>
    <t>ESITO VALUTAZIONE TITOLO: 
(a cura dell'Ufficio)</t>
  </si>
  <si>
    <t>STORIA DELLA MUSICA</t>
  </si>
  <si>
    <t>a.a. 2022/23</t>
  </si>
  <si>
    <t>a.a 2023/24</t>
  </si>
  <si>
    <t>Teoria e tecnica dell'interpretazione scenica</t>
  </si>
  <si>
    <t>ULTERIORI TITOLI DI SERVIZIO, diversi da quelli usati nei Titoli di servizio (valore 50%, computo nei titoli artistici)</t>
  </si>
  <si>
    <t>TOTALE PUNTI</t>
  </si>
  <si>
    <t>ESITO VALUTAZIONE TITOLI E AMMISSIONE ALLA PROVA DIDATTICA</t>
  </si>
  <si>
    <t>Solo propedeutici</t>
  </si>
  <si>
    <t>a cura dell'Ufficio</t>
  </si>
  <si>
    <t>TOT giorni:</t>
  </si>
  <si>
    <t xml:space="preserve"> TOT giorni:</t>
  </si>
  <si>
    <t>SAD a concorso:</t>
  </si>
  <si>
    <t>A cura della Commissione</t>
  </si>
  <si>
    <t>TITOLI DI STUDIO (valutati dalla commissione nei titoli artistico-professionali, max 1 punto)</t>
  </si>
  <si>
    <t>TOTALE TITOLI DI STUDIO  (max 3 punti):</t>
  </si>
  <si>
    <t>Musicoterapia metodi e tecniche</t>
  </si>
  <si>
    <t>COMT02</t>
  </si>
  <si>
    <t>Servizio reso nel Conservatorio/Università:</t>
  </si>
  <si>
    <t>In base alla graduatoria del Conservatorio/Università:</t>
  </si>
  <si>
    <t>Musicoterapia: metodi e tecniche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</si>
</sst>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/m/yyyy"/>
    <numFmt numFmtId="165" formatCode="0.0"/>
    <numFmt numFmtId="166" formatCode="dd/mm/yy;@"/>
  </numFmts>
  <fonts count="101">
    <font>
      <sz val="10"/>
      <color rgb="FF000000"/>
      <name val="Arial"/>
      <scheme val="minor"/>
    </font>
    <font>
      <sz val="12"/>
      <color theme="1"/>
      <name val="Arial"/>
      <family val="2"/>
      <scheme val="minor"/>
    </font>
    <font>
      <b/>
      <sz val="12"/>
      <color theme="1"/>
      <name val="Calibri"/>
      <family val="2"/>
    </font>
    <font>
      <b/>
      <sz val="10"/>
      <color theme="1"/>
      <name val="Arial"/>
      <family val="2"/>
      <scheme val="minor"/>
    </font>
    <font>
      <sz val="10"/>
      <name val="Arial"/>
      <family val="2"/>
    </font>
    <font>
      <b/>
      <sz val="18"/>
      <color theme="1"/>
      <name val="Calibri"/>
      <family val="2"/>
    </font>
    <font>
      <sz val="14"/>
      <color theme="1"/>
      <name val="Calibri"/>
      <family val="2"/>
    </font>
    <font>
      <sz val="12"/>
      <color theme="1"/>
      <name val="Calibri"/>
      <family val="2"/>
    </font>
    <font>
      <i/>
      <sz val="12"/>
      <color theme="1"/>
      <name val="Calibri"/>
      <family val="2"/>
    </font>
    <font>
      <b/>
      <sz val="14"/>
      <color theme="1"/>
      <name val="Calibri"/>
      <family val="2"/>
    </font>
    <font>
      <b/>
      <i/>
      <sz val="1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5"/>
      <color theme="1"/>
      <name val="Calibri"/>
      <family val="2"/>
    </font>
    <font>
      <b/>
      <sz val="14"/>
      <color theme="1"/>
      <name val="Arial"/>
      <family val="2"/>
      <scheme val="minor"/>
    </font>
    <font>
      <b/>
      <sz val="16"/>
      <color rgb="FFFF0000"/>
      <name val="Calibri"/>
      <family val="2"/>
    </font>
    <font>
      <b/>
      <sz val="17"/>
      <color rgb="FFFF0000"/>
      <name val="Calibri"/>
      <family val="2"/>
    </font>
    <font>
      <b/>
      <sz val="13"/>
      <color theme="1"/>
      <name val="Calibri"/>
      <family val="2"/>
    </font>
    <font>
      <b/>
      <sz val="12"/>
      <color rgb="FFFF0000"/>
      <name val="Calibri"/>
      <family val="2"/>
    </font>
    <font>
      <i/>
      <sz val="10"/>
      <color theme="1"/>
      <name val="Arial"/>
      <family val="2"/>
      <scheme val="minor"/>
    </font>
    <font>
      <sz val="9"/>
      <color rgb="FF000000"/>
      <name val="&quot;Google Sans Mono&quot;"/>
    </font>
    <font>
      <b/>
      <sz val="12"/>
      <color theme="1"/>
      <name val="Arial"/>
      <family val="2"/>
      <scheme val="minor"/>
    </font>
    <font>
      <sz val="18"/>
      <color theme="1"/>
      <name val="Arial"/>
      <family val="2"/>
      <scheme val="minor"/>
    </font>
    <font>
      <b/>
      <sz val="18"/>
      <color theme="1"/>
      <name val="Arial"/>
      <family val="2"/>
      <scheme val="minor"/>
    </font>
    <font>
      <b/>
      <sz val="18"/>
      <color rgb="FFFF0000"/>
      <name val="Arial"/>
      <family val="2"/>
      <scheme val="minor"/>
    </font>
    <font>
      <b/>
      <sz val="16"/>
      <color rgb="FFFF0000"/>
      <name val="Arial"/>
      <family val="2"/>
      <scheme val="minor"/>
    </font>
    <font>
      <b/>
      <sz val="14"/>
      <color rgb="FFEA4335"/>
      <name val="Calibri"/>
      <family val="2"/>
    </font>
    <font>
      <sz val="11"/>
      <color theme="1"/>
      <name val="Tahoma"/>
      <family val="2"/>
    </font>
    <font>
      <b/>
      <sz val="13"/>
      <color rgb="FF1A1A1A"/>
      <name val="Calibri"/>
      <family val="2"/>
    </font>
    <font>
      <b/>
      <sz val="11"/>
      <color theme="1"/>
      <name val="Tahoma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theme="1"/>
      <name val="Docs-Tahoma"/>
    </font>
    <font>
      <sz val="11"/>
      <color theme="1"/>
      <name val="Calibri"/>
      <family val="2"/>
    </font>
    <font>
      <sz val="16"/>
      <color theme="1"/>
      <name val="Calibri"/>
      <family val="2"/>
    </font>
    <font>
      <sz val="16"/>
      <name val="Arial"/>
      <family val="2"/>
    </font>
    <font>
      <b/>
      <sz val="10"/>
      <color rgb="FF000000"/>
      <name val="Arial"/>
      <family val="2"/>
      <scheme val="minor"/>
    </font>
    <font>
      <b/>
      <sz val="16"/>
      <color theme="1"/>
      <name val="Calibri"/>
      <family val="2"/>
    </font>
    <font>
      <sz val="16"/>
      <color rgb="FF000000"/>
      <name val="Arial"/>
      <family val="2"/>
      <scheme val="minor"/>
    </font>
    <font>
      <sz val="10"/>
      <color rgb="FF000000"/>
      <name val="Arial"/>
      <family val="2"/>
      <scheme val="minor"/>
    </font>
    <font>
      <i/>
      <u/>
      <sz val="16"/>
      <color theme="1"/>
      <name val="Calibri"/>
      <family val="2"/>
    </font>
    <font>
      <b/>
      <sz val="20"/>
      <name val="Calibri"/>
      <family val="2"/>
    </font>
    <font>
      <sz val="14"/>
      <color theme="1"/>
      <name val="Arial"/>
      <family val="2"/>
      <scheme val="minor"/>
    </font>
    <font>
      <sz val="16"/>
      <color theme="1"/>
      <name val="Arial"/>
      <family val="2"/>
      <scheme val="minor"/>
    </font>
    <font>
      <b/>
      <sz val="18"/>
      <color rgb="FFFF0000"/>
      <name val="Calibri"/>
      <family val="2"/>
    </font>
    <font>
      <b/>
      <sz val="14"/>
      <color rgb="FFFF0000"/>
      <name val="Calibri"/>
      <family val="2"/>
    </font>
    <font>
      <sz val="12"/>
      <color rgb="FF000000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8"/>
      <color rgb="FF000000"/>
      <name val="Arial"/>
      <family val="2"/>
      <scheme val="minor"/>
    </font>
    <font>
      <sz val="14"/>
      <color rgb="FF000000"/>
      <name val="Arial"/>
      <family val="2"/>
      <scheme val="minor"/>
    </font>
    <font>
      <sz val="10"/>
      <color theme="0"/>
      <name val="Arial"/>
      <family val="2"/>
      <scheme val="minor"/>
    </font>
    <font>
      <b/>
      <sz val="10"/>
      <color theme="0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color theme="1"/>
      <name val="Arial (Corpo)"/>
    </font>
    <font>
      <sz val="12"/>
      <color theme="1"/>
      <name val="Arial (Corpo)"/>
    </font>
    <font>
      <sz val="22"/>
      <color theme="1"/>
      <name val="Arial"/>
      <family val="2"/>
      <scheme val="minor"/>
    </font>
    <font>
      <i/>
      <sz val="10"/>
      <color rgb="FF000000"/>
      <name val="Arial"/>
      <family val="2"/>
      <scheme val="minor"/>
    </font>
    <font>
      <sz val="10"/>
      <color rgb="FFFF0000"/>
      <name val="Arial"/>
      <family val="2"/>
      <scheme val="minor"/>
    </font>
    <font>
      <sz val="14"/>
      <color rgb="FF000000"/>
      <name val="Helvetica"/>
      <family val="2"/>
    </font>
    <font>
      <sz val="14"/>
      <color rgb="FF000000"/>
      <name val="Calibri"/>
      <family val="2"/>
    </font>
    <font>
      <b/>
      <sz val="22"/>
      <color theme="1"/>
      <name val="Arial"/>
      <family val="2"/>
      <scheme val="minor"/>
    </font>
    <font>
      <b/>
      <sz val="14"/>
      <name val="Arial"/>
      <family val="2"/>
      <scheme val="minor"/>
    </font>
    <font>
      <sz val="14"/>
      <name val="Arial"/>
      <family val="2"/>
      <scheme val="minor"/>
    </font>
    <font>
      <b/>
      <sz val="10"/>
      <name val="Arial"/>
      <family val="2"/>
    </font>
    <font>
      <sz val="8"/>
      <name val="Arial"/>
      <family val="2"/>
      <scheme val="minor"/>
    </font>
    <font>
      <sz val="12"/>
      <color theme="1"/>
      <name val="Tahoma"/>
      <family val="2"/>
    </font>
    <font>
      <sz val="12"/>
      <name val="Arial"/>
      <family val="2"/>
    </font>
    <font>
      <i/>
      <sz val="12"/>
      <color rgb="FFFF0000"/>
      <name val="Calibri"/>
      <family val="2"/>
    </font>
    <font>
      <b/>
      <sz val="14"/>
      <color rgb="FF000000"/>
      <name val="Arial"/>
      <family val="2"/>
      <scheme val="minor"/>
    </font>
    <font>
      <b/>
      <sz val="18"/>
      <name val="Arial"/>
      <family val="2"/>
      <scheme val="minor"/>
    </font>
    <font>
      <b/>
      <sz val="16"/>
      <color theme="1"/>
      <name val="Arial"/>
      <family val="2"/>
      <scheme val="minor"/>
    </font>
    <font>
      <sz val="16"/>
      <name val="Arial"/>
      <family val="2"/>
      <scheme val="minor"/>
    </font>
    <font>
      <sz val="10"/>
      <name val="Arial"/>
      <family val="2"/>
      <scheme val="minor"/>
    </font>
    <font>
      <sz val="12"/>
      <name val="Arial"/>
      <family val="2"/>
      <scheme val="minor"/>
    </font>
    <font>
      <b/>
      <sz val="16"/>
      <color rgb="FF000000"/>
      <name val="Arial"/>
      <family val="2"/>
      <scheme val="minor"/>
    </font>
    <font>
      <b/>
      <i/>
      <sz val="14"/>
      <color rgb="FFFF0000"/>
      <name val="Arial"/>
      <family val="2"/>
      <scheme val="minor"/>
    </font>
    <font>
      <b/>
      <sz val="13"/>
      <color theme="0"/>
      <name val="Arial"/>
      <family val="2"/>
      <scheme val="minor"/>
    </font>
    <font>
      <b/>
      <sz val="17"/>
      <color theme="1"/>
      <name val="Arial"/>
      <family val="2"/>
      <scheme val="minor"/>
    </font>
    <font>
      <b/>
      <sz val="15"/>
      <color theme="1"/>
      <name val="Arial"/>
      <family val="2"/>
      <scheme val="minor"/>
    </font>
    <font>
      <b/>
      <sz val="17"/>
      <color rgb="FFFF0000"/>
      <name val="Arial"/>
      <family val="2"/>
      <scheme val="minor"/>
    </font>
    <font>
      <b/>
      <sz val="16"/>
      <color rgb="FF000000"/>
      <name val="Arial (Corpo)"/>
    </font>
    <font>
      <b/>
      <sz val="16"/>
      <name val="Arial"/>
      <family val="2"/>
    </font>
    <font>
      <b/>
      <sz val="14"/>
      <color rgb="FFFF0000"/>
      <name val="Arial"/>
      <family val="2"/>
      <scheme val="minor"/>
    </font>
    <font>
      <b/>
      <sz val="12"/>
      <color theme="0"/>
      <name val="Arial"/>
      <family val="2"/>
      <scheme val="minor"/>
    </font>
    <font>
      <i/>
      <sz val="10"/>
      <color rgb="FFFF0000"/>
      <name val="Arial"/>
      <family val="2"/>
      <scheme val="minor"/>
    </font>
    <font>
      <b/>
      <sz val="10"/>
      <color rgb="FFFF0000"/>
      <name val="Arial"/>
      <family val="2"/>
      <scheme val="minor"/>
    </font>
    <font>
      <b/>
      <sz val="18"/>
      <color rgb="FF000000"/>
      <name val="Arial"/>
      <family val="2"/>
      <scheme val="minor"/>
    </font>
    <font>
      <i/>
      <sz val="10"/>
      <color theme="1"/>
      <name val="Arial"/>
      <family val="2"/>
    </font>
    <font>
      <b/>
      <i/>
      <sz val="12"/>
      <color rgb="FFFF0000"/>
      <name val="Arial"/>
      <family val="2"/>
      <scheme val="minor"/>
    </font>
    <font>
      <u/>
      <sz val="10"/>
      <color theme="10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  <font>
      <i/>
      <sz val="11"/>
      <color theme="1"/>
      <name val="Arial (Corpo)"/>
    </font>
    <font>
      <b/>
      <i/>
      <u/>
      <sz val="16"/>
      <color theme="1"/>
      <name val="Calibri"/>
      <family val="2"/>
    </font>
    <font>
      <b/>
      <i/>
      <u/>
      <sz val="14"/>
      <color rgb="FF000000"/>
      <name val="Arial"/>
      <family val="2"/>
      <scheme val="minor"/>
    </font>
    <font>
      <sz val="11"/>
      <color rgb="FF444444"/>
      <name val="Consolas"/>
      <family val="2"/>
    </font>
    <font>
      <b/>
      <i/>
      <sz val="10"/>
      <color rgb="FF000000"/>
      <name val="Arial"/>
      <family val="2"/>
      <scheme val="minor"/>
    </font>
    <font>
      <i/>
      <sz val="13"/>
      <color theme="1"/>
      <name val="Arial"/>
      <family val="2"/>
      <scheme val="minor"/>
    </font>
    <font>
      <i/>
      <sz val="10"/>
      <color theme="1"/>
      <name val="Calibri"/>
      <family val="2"/>
    </font>
    <font>
      <b/>
      <sz val="26"/>
      <color theme="1"/>
      <name val="Calibri"/>
      <family val="2"/>
    </font>
    <font>
      <sz val="12"/>
      <color rgb="FF000000"/>
      <name val="Calibri"/>
      <family val="2"/>
    </font>
    <font>
      <b/>
      <sz val="22"/>
      <color rgb="FFFF0000"/>
      <name val="Arial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A2C4C9"/>
        <bgColor rgb="FFA2C4C9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 tint="-4.9989318521683403E-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2" tint="-4.9989318521683403E-2"/>
        <bgColor rgb="FFFFFFFF"/>
      </patternFill>
    </fill>
    <fill>
      <patternFill patternType="solid">
        <fgColor theme="1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2F2F2"/>
        <bgColor rgb="FF000000"/>
      </patternFill>
    </fill>
  </fills>
  <borders count="209">
    <border>
      <left/>
      <right/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double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/>
      <right/>
      <top style="thick">
        <color rgb="FF000000"/>
      </top>
      <bottom/>
      <diagonal/>
    </border>
    <border>
      <left/>
      <right style="medium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double">
        <color rgb="FF000000"/>
      </right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double">
        <color rgb="FF000000"/>
      </right>
      <top/>
      <bottom style="medium">
        <color rgb="FF000000"/>
      </bottom>
      <diagonal/>
    </border>
    <border>
      <left/>
      <right style="thick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/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ck">
        <color rgb="FF000000"/>
      </bottom>
      <diagonal/>
    </border>
    <border>
      <left/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/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 style="thick">
        <color rgb="FF000000"/>
      </right>
      <top style="thick">
        <color rgb="FF000000"/>
      </top>
      <bottom/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/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double">
        <color rgb="FF000000"/>
      </right>
      <top style="double">
        <color rgb="FF000000"/>
      </top>
      <bottom/>
      <diagonal/>
    </border>
    <border>
      <left style="thick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ck">
        <color rgb="FF000000"/>
      </right>
      <top/>
      <bottom style="medium">
        <color rgb="FF000000"/>
      </bottom>
      <diagonal/>
    </border>
    <border>
      <left style="double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ck">
        <color rgb="FF000000"/>
      </left>
      <right style="double">
        <color rgb="FF000000"/>
      </right>
      <top/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/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ck">
        <color rgb="FF000000"/>
      </left>
      <right style="double">
        <color rgb="FF000000"/>
      </right>
      <top/>
      <bottom style="thin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ck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 style="thin">
        <color indexed="64"/>
      </right>
      <top/>
      <bottom style="thick">
        <color rgb="FF000000"/>
      </bottom>
      <diagonal/>
    </border>
    <border>
      <left style="thin">
        <color indexed="64"/>
      </left>
      <right/>
      <top/>
      <bottom style="thick">
        <color rgb="FF000000"/>
      </bottom>
      <diagonal/>
    </border>
    <border>
      <left/>
      <right/>
      <top/>
      <bottom style="thick">
        <color rgb="FF000000"/>
      </bottom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medium">
        <color indexed="64"/>
      </right>
      <top/>
      <bottom/>
      <diagonal/>
    </border>
    <border>
      <left style="thick">
        <color rgb="FF000000"/>
      </left>
      <right/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00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ck">
        <color rgb="FF000000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medium">
        <color rgb="FF000000"/>
      </right>
      <top style="thick">
        <color indexed="64"/>
      </top>
      <bottom/>
      <diagonal/>
    </border>
    <border>
      <left style="medium">
        <color rgb="FF000000"/>
      </left>
      <right style="thin">
        <color rgb="FF000000"/>
      </right>
      <top style="medium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rgb="FF000000"/>
      </left>
      <right style="thin">
        <color rgb="FF000000"/>
      </right>
      <top style="thin">
        <color indexed="64"/>
      </top>
      <bottom style="thick">
        <color indexed="64"/>
      </bottom>
      <diagonal/>
    </border>
    <border>
      <left style="thick">
        <color rgb="FF000000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medium">
        <color rgb="FF000000"/>
      </right>
      <top/>
      <bottom style="thick">
        <color indexed="64"/>
      </bottom>
      <diagonal/>
    </border>
    <border>
      <left style="double">
        <color indexed="64"/>
      </left>
      <right style="thick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/>
      <top style="medium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000000"/>
      </bottom>
      <diagonal/>
    </border>
    <border>
      <left/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rgb="FF000000"/>
      </left>
      <right/>
      <top/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double">
        <color rgb="FF000000"/>
      </right>
      <top/>
      <bottom style="medium">
        <color indexed="64"/>
      </bottom>
      <diagonal/>
    </border>
    <border>
      <left style="medium">
        <color rgb="FF000000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double">
        <color rgb="FF000000"/>
      </right>
      <top/>
      <bottom style="medium">
        <color indexed="64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 style="thick">
        <color indexed="64"/>
      </top>
      <bottom style="thin">
        <color rgb="FF000000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/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thin">
        <color indexed="64"/>
      </bottom>
      <diagonal/>
    </border>
    <border>
      <left/>
      <right style="thin">
        <color rgb="FF000000"/>
      </right>
      <top style="thin">
        <color indexed="64"/>
      </top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n">
        <color rgb="FF000000"/>
      </bottom>
      <diagonal/>
    </border>
    <border>
      <left style="medium">
        <color rgb="FF000000"/>
      </left>
      <right style="thin">
        <color indexed="64"/>
      </right>
      <top/>
      <bottom style="thick">
        <color indexed="64"/>
      </bottom>
      <diagonal/>
    </border>
    <border>
      <left/>
      <right style="thin">
        <color rgb="FF000000"/>
      </right>
      <top style="thick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ck">
        <color indexed="64"/>
      </top>
      <bottom style="thin">
        <color rgb="FF000000"/>
      </bottom>
      <diagonal/>
    </border>
    <border>
      <left style="medium">
        <color rgb="FF000000"/>
      </left>
      <right style="thin">
        <color indexed="64"/>
      </right>
      <top style="thin">
        <color rgb="FF000000"/>
      </top>
      <bottom style="thick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medium">
        <color rgb="FF000000"/>
      </left>
      <right/>
      <top style="thin">
        <color rgb="FF000000"/>
      </top>
      <bottom style="medium">
        <color indexed="64"/>
      </bottom>
      <diagonal/>
    </border>
    <border>
      <left/>
      <right style="double">
        <color rgb="FF000000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/>
      <bottom style="double">
        <color rgb="FF000000"/>
      </bottom>
      <diagonal/>
    </border>
    <border>
      <left/>
      <right style="medium">
        <color indexed="64"/>
      </right>
      <top/>
      <bottom style="double">
        <color rgb="FF000000"/>
      </bottom>
      <diagonal/>
    </border>
    <border>
      <left style="medium">
        <color indexed="64"/>
      </left>
      <right style="medium">
        <color rgb="FF000000"/>
      </right>
      <top/>
      <bottom style="thin">
        <color rgb="FF000000"/>
      </bottom>
      <diagonal/>
    </border>
  </borders>
  <cellStyleXfs count="2">
    <xf numFmtId="0" fontId="0" fillId="0" borderId="0"/>
    <xf numFmtId="0" fontId="88" fillId="0" borderId="0" applyNumberFormat="0" applyFill="0" applyBorder="0" applyAlignment="0" applyProtection="0"/>
  </cellStyleXfs>
  <cellXfs count="561">
    <xf numFmtId="0" fontId="0" fillId="0" borderId="0" xfId="0"/>
    <xf numFmtId="0" fontId="2" fillId="0" borderId="0" xfId="0" applyFont="1" applyAlignment="1">
      <alignment horizontal="center" vertical="center" wrapText="1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" fontId="12" fillId="0" borderId="0" xfId="0" applyNumberFormat="1" applyFont="1" applyAlignment="1">
      <alignment horizontal="center" vertical="center" wrapText="1"/>
    </xf>
    <xf numFmtId="1" fontId="7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/>
    </xf>
    <xf numFmtId="165" fontId="7" fillId="0" borderId="0" xfId="0" applyNumberFormat="1" applyFont="1" applyAlignment="1">
      <alignment horizontal="center" vertical="center" wrapText="1"/>
    </xf>
    <xf numFmtId="165" fontId="14" fillId="0" borderId="0" xfId="0" applyNumberFormat="1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165" fontId="11" fillId="0" borderId="0" xfId="0" applyNumberFormat="1" applyFont="1" applyAlignment="1">
      <alignment horizontal="center" vertical="center"/>
    </xf>
    <xf numFmtId="0" fontId="20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5" fontId="2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left" wrapText="1"/>
    </xf>
    <xf numFmtId="0" fontId="11" fillId="0" borderId="78" xfId="0" applyFont="1" applyBorder="1" applyAlignment="1">
      <alignment horizontal="left" wrapText="1"/>
    </xf>
    <xf numFmtId="0" fontId="11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79" xfId="0" applyFont="1" applyBorder="1" applyAlignment="1">
      <alignment horizontal="left" wrapText="1"/>
    </xf>
    <xf numFmtId="0" fontId="11" fillId="3" borderId="79" xfId="0" applyFont="1" applyFill="1" applyBorder="1" applyAlignment="1">
      <alignment horizontal="left" wrapText="1"/>
    </xf>
    <xf numFmtId="0" fontId="11" fillId="0" borderId="80" xfId="0" applyFont="1" applyBorder="1" applyAlignment="1">
      <alignment horizontal="left" vertical="center" wrapText="1"/>
    </xf>
    <xf numFmtId="0" fontId="11" fillId="3" borderId="0" xfId="0" applyFont="1" applyFill="1" applyAlignment="1">
      <alignment horizontal="left" wrapText="1"/>
    </xf>
    <xf numFmtId="3" fontId="25" fillId="0" borderId="81" xfId="0" applyNumberFormat="1" applyFont="1" applyBorder="1" applyAlignment="1">
      <alignment wrapText="1"/>
    </xf>
    <xf numFmtId="3" fontId="27" fillId="0" borderId="82" xfId="0" applyNumberFormat="1" applyFont="1" applyBorder="1" applyAlignment="1">
      <alignment wrapText="1"/>
    </xf>
    <xf numFmtId="0" fontId="27" fillId="0" borderId="82" xfId="0" applyFont="1" applyBorder="1" applyAlignment="1">
      <alignment wrapText="1"/>
    </xf>
    <xf numFmtId="0" fontId="16" fillId="0" borderId="82" xfId="0" applyFont="1" applyBorder="1" applyAlignment="1">
      <alignment vertical="top" wrapText="1"/>
    </xf>
    <xf numFmtId="0" fontId="16" fillId="0" borderId="1" xfId="0" applyFont="1" applyBorder="1" applyAlignment="1">
      <alignment vertical="top" wrapText="1"/>
    </xf>
    <xf numFmtId="0" fontId="7" fillId="0" borderId="35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9" fillId="5" borderId="0" xfId="0" applyFont="1" applyFill="1" applyAlignment="1">
      <alignment horizontal="center" vertical="center" wrapText="1"/>
    </xf>
    <xf numFmtId="0" fontId="2" fillId="5" borderId="0" xfId="0" applyFont="1" applyFill="1" applyAlignment="1">
      <alignment horizontal="center" vertical="center" wrapText="1"/>
    </xf>
    <xf numFmtId="1" fontId="2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11" fillId="5" borderId="0" xfId="0" applyFont="1" applyFill="1" applyAlignment="1">
      <alignment horizontal="center" vertical="center" wrapText="1"/>
    </xf>
    <xf numFmtId="0" fontId="35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3" fontId="26" fillId="0" borderId="0" xfId="0" applyNumberFormat="1" applyFont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0" fontId="29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65" fontId="42" fillId="0" borderId="0" xfId="0" applyNumberFormat="1" applyFont="1" applyAlignment="1">
      <alignment horizontal="center" vertical="center"/>
    </xf>
    <xf numFmtId="165" fontId="33" fillId="0" borderId="0" xfId="0" applyNumberFormat="1" applyFont="1" applyAlignment="1">
      <alignment horizontal="center" vertical="center" wrapText="1"/>
    </xf>
    <xf numFmtId="0" fontId="41" fillId="5" borderId="10" xfId="0" applyFont="1" applyFill="1" applyBorder="1" applyAlignment="1">
      <alignment horizontal="center" vertical="center"/>
    </xf>
    <xf numFmtId="0" fontId="7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 wrapText="1"/>
    </xf>
    <xf numFmtId="165" fontId="43" fillId="5" borderId="99" xfId="0" applyNumberFormat="1" applyFont="1" applyFill="1" applyBorder="1" applyAlignment="1">
      <alignment horizontal="center" vertical="center" wrapText="1"/>
    </xf>
    <xf numFmtId="165" fontId="7" fillId="5" borderId="10" xfId="0" applyNumberFormat="1" applyFont="1" applyFill="1" applyBorder="1" applyAlignment="1">
      <alignment horizontal="center" vertical="center" wrapText="1"/>
    </xf>
    <xf numFmtId="165" fontId="9" fillId="5" borderId="0" xfId="0" applyNumberFormat="1" applyFont="1" applyFill="1" applyAlignment="1">
      <alignment horizontal="center" vertical="center" wrapText="1"/>
    </xf>
    <xf numFmtId="165" fontId="44" fillId="5" borderId="0" xfId="0" applyNumberFormat="1" applyFont="1" applyFill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47" fillId="0" borderId="0" xfId="0" applyFont="1" applyAlignment="1">
      <alignment horizontal="center" vertical="center" wrapText="1"/>
    </xf>
    <xf numFmtId="165" fontId="21" fillId="0" borderId="90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vertical="center" wrapText="1"/>
    </xf>
    <xf numFmtId="0" fontId="20" fillId="5" borderId="27" xfId="0" applyFont="1" applyFill="1" applyBorder="1" applyAlignment="1">
      <alignment horizontal="center" vertical="center" wrapText="1"/>
    </xf>
    <xf numFmtId="0" fontId="20" fillId="5" borderId="28" xfId="0" applyFont="1" applyFill="1" applyBorder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49" fillId="6" borderId="0" xfId="0" applyFont="1" applyFill="1" applyAlignment="1">
      <alignment horizontal="center" vertical="center"/>
    </xf>
    <xf numFmtId="165" fontId="49" fillId="6" borderId="0" xfId="0" applyNumberFormat="1" applyFont="1" applyFill="1" applyAlignment="1">
      <alignment horizontal="center" vertical="center"/>
    </xf>
    <xf numFmtId="165" fontId="50" fillId="6" borderId="0" xfId="0" applyNumberFormat="1" applyFont="1" applyFill="1" applyAlignment="1">
      <alignment horizontal="center" vertical="center"/>
    </xf>
    <xf numFmtId="0" fontId="3" fillId="5" borderId="0" xfId="0" applyFont="1" applyFill="1" applyAlignment="1">
      <alignment horizontal="center" vertical="center" wrapText="1"/>
    </xf>
    <xf numFmtId="165" fontId="22" fillId="5" borderId="0" xfId="0" applyNumberFormat="1" applyFont="1" applyFill="1" applyAlignment="1">
      <alignment horizontal="center" vertical="center" wrapText="1"/>
    </xf>
    <xf numFmtId="0" fontId="22" fillId="5" borderId="81" xfId="0" applyFont="1" applyFill="1" applyBorder="1" applyAlignment="1">
      <alignment horizontal="center" vertical="center" wrapText="1"/>
    </xf>
    <xf numFmtId="165" fontId="24" fillId="5" borderId="81" xfId="0" applyNumberFormat="1" applyFont="1" applyFill="1" applyBorder="1" applyAlignment="1">
      <alignment horizontal="center" vertical="center" wrapText="1"/>
    </xf>
    <xf numFmtId="165" fontId="23" fillId="5" borderId="0" xfId="0" applyNumberFormat="1" applyFont="1" applyFill="1" applyAlignment="1">
      <alignment horizontal="center" vertical="center" wrapText="1"/>
    </xf>
    <xf numFmtId="0" fontId="38" fillId="0" borderId="0" xfId="0" applyFont="1" applyAlignment="1">
      <alignment horizontal="center" vertical="center"/>
    </xf>
    <xf numFmtId="0" fontId="38" fillId="0" borderId="106" xfId="0" applyFont="1" applyBorder="1" applyAlignment="1">
      <alignment horizontal="center" vertical="center"/>
    </xf>
    <xf numFmtId="0" fontId="38" fillId="0" borderId="107" xfId="0" applyFont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06" xfId="0" applyFont="1" applyBorder="1" applyAlignment="1">
      <alignment horizontal="center" vertical="center"/>
    </xf>
    <xf numFmtId="0" fontId="35" fillId="5" borderId="0" xfId="0" applyFont="1" applyFill="1" applyAlignment="1">
      <alignment horizontal="center" vertical="center" wrapText="1"/>
    </xf>
    <xf numFmtId="165" fontId="21" fillId="5" borderId="90" xfId="0" applyNumberFormat="1" applyFont="1" applyFill="1" applyBorder="1" applyAlignment="1">
      <alignment horizontal="center" vertical="center" wrapText="1"/>
    </xf>
    <xf numFmtId="0" fontId="0" fillId="5" borderId="0" xfId="0" applyFill="1" applyAlignment="1">
      <alignment horizontal="center" vertical="center" wrapText="1"/>
    </xf>
    <xf numFmtId="0" fontId="0" fillId="5" borderId="0" xfId="0" applyFill="1" applyAlignment="1">
      <alignment horizontal="center" vertical="center"/>
    </xf>
    <xf numFmtId="0" fontId="0" fillId="5" borderId="0" xfId="0" applyFill="1"/>
    <xf numFmtId="0" fontId="40" fillId="5" borderId="91" xfId="0" applyFont="1" applyFill="1" applyBorder="1" applyAlignment="1" applyProtection="1">
      <alignment horizontal="center" vertical="center" wrapText="1"/>
      <protection locked="0"/>
    </xf>
    <xf numFmtId="0" fontId="40" fillId="5" borderId="92" xfId="0" applyFont="1" applyFill="1" applyBorder="1" applyAlignment="1" applyProtection="1">
      <alignment horizontal="center" vertical="center" wrapText="1"/>
      <protection locked="0"/>
    </xf>
    <xf numFmtId="0" fontId="17" fillId="0" borderId="0" xfId="0" applyFont="1" applyAlignment="1">
      <alignment horizontal="center" vertical="center"/>
    </xf>
    <xf numFmtId="0" fontId="28" fillId="0" borderId="0" xfId="0" applyFont="1" applyAlignment="1">
      <alignment horizontal="center" vertical="center" wrapText="1"/>
    </xf>
    <xf numFmtId="0" fontId="4" fillId="0" borderId="0" xfId="0" applyFont="1"/>
    <xf numFmtId="0" fontId="30" fillId="0" borderId="0" xfId="0" applyFont="1" applyAlignment="1">
      <alignment horizontal="center" vertical="center"/>
    </xf>
    <xf numFmtId="0" fontId="28" fillId="0" borderId="0" xfId="0" applyFont="1" applyAlignment="1">
      <alignment vertical="center" wrapText="1"/>
    </xf>
    <xf numFmtId="0" fontId="28" fillId="0" borderId="0" xfId="0" applyFont="1" applyAlignment="1">
      <alignment horizontal="center" vertical="center"/>
    </xf>
    <xf numFmtId="0" fontId="30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57" fillId="0" borderId="106" xfId="0" applyFont="1" applyBorder="1" applyAlignment="1">
      <alignment vertical="center"/>
    </xf>
    <xf numFmtId="0" fontId="58" fillId="0" borderId="106" xfId="0" applyFont="1" applyBorder="1" applyAlignment="1">
      <alignment vertical="center"/>
    </xf>
    <xf numFmtId="0" fontId="48" fillId="0" borderId="0" xfId="0" applyFont="1" applyAlignment="1">
      <alignment vertical="center"/>
    </xf>
    <xf numFmtId="0" fontId="58" fillId="0" borderId="0" xfId="0" applyFont="1" applyAlignment="1">
      <alignment vertical="center"/>
    </xf>
    <xf numFmtId="0" fontId="48" fillId="0" borderId="0" xfId="0" applyFont="1"/>
    <xf numFmtId="0" fontId="53" fillId="3" borderId="111" xfId="0" applyFont="1" applyFill="1" applyBorder="1" applyAlignment="1">
      <alignment horizontal="center" vertical="center" wrapText="1"/>
    </xf>
    <xf numFmtId="0" fontId="53" fillId="3" borderId="0" xfId="0" applyFont="1" applyFill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8" fillId="5" borderId="89" xfId="0" applyFont="1" applyFill="1" applyBorder="1" applyAlignment="1">
      <alignment horizontal="center" vertical="center" wrapText="1"/>
    </xf>
    <xf numFmtId="0" fontId="8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vertical="center" wrapText="1"/>
    </xf>
    <xf numFmtId="0" fontId="0" fillId="5" borderId="0" xfId="0" applyFill="1" applyAlignment="1">
      <alignment vertical="center" wrapText="1"/>
    </xf>
    <xf numFmtId="14" fontId="7" fillId="5" borderId="0" xfId="0" applyNumberFormat="1" applyFont="1" applyFill="1" applyAlignment="1">
      <alignment horizontal="center" vertical="center" wrapText="1"/>
    </xf>
    <xf numFmtId="1" fontId="7" fillId="5" borderId="0" xfId="0" applyNumberFormat="1" applyFont="1" applyFill="1" applyAlignment="1">
      <alignment horizontal="center" vertical="center" wrapText="1"/>
    </xf>
    <xf numFmtId="0" fontId="15" fillId="5" borderId="0" xfId="0" applyFont="1" applyFill="1" applyAlignment="1">
      <alignment horizontal="center" vertical="center" wrapText="1"/>
    </xf>
    <xf numFmtId="0" fontId="16" fillId="5" borderId="0" xfId="0" applyFont="1" applyFill="1" applyAlignment="1">
      <alignment horizontal="center" vertical="center" wrapText="1"/>
    </xf>
    <xf numFmtId="0" fontId="40" fillId="5" borderId="93" xfId="0" applyFont="1" applyFill="1" applyBorder="1" applyAlignment="1" applyProtection="1">
      <alignment horizontal="center" vertical="center" wrapText="1"/>
      <protection locked="0"/>
    </xf>
    <xf numFmtId="0" fontId="11" fillId="5" borderId="0" xfId="0" applyFont="1" applyFill="1" applyAlignment="1">
      <alignment horizontal="center"/>
    </xf>
    <xf numFmtId="0" fontId="19" fillId="7" borderId="0" xfId="0" applyFont="1" applyFill="1"/>
    <xf numFmtId="0" fontId="45" fillId="5" borderId="0" xfId="0" applyFont="1" applyFill="1" applyAlignment="1">
      <alignment vertical="center" wrapText="1"/>
    </xf>
    <xf numFmtId="0" fontId="52" fillId="0" borderId="90" xfId="0" applyFont="1" applyBorder="1" applyAlignment="1" applyProtection="1">
      <alignment horizontal="center" vertical="center" wrapText="1"/>
      <protection locked="0"/>
    </xf>
    <xf numFmtId="0" fontId="53" fillId="3" borderId="111" xfId="0" applyFont="1" applyFill="1" applyBorder="1" applyAlignment="1" applyProtection="1">
      <alignment horizontal="center" vertical="center" wrapText="1"/>
      <protection locked="0"/>
    </xf>
    <xf numFmtId="0" fontId="53" fillId="3" borderId="0" xfId="0" applyFont="1" applyFill="1" applyAlignment="1" applyProtection="1">
      <alignment horizontal="center" vertical="center" wrapText="1"/>
      <protection locked="0"/>
    </xf>
    <xf numFmtId="0" fontId="0" fillId="0" borderId="116" xfId="0" applyBorder="1"/>
    <xf numFmtId="0" fontId="62" fillId="0" borderId="106" xfId="0" applyFont="1" applyBorder="1" applyAlignment="1">
      <alignment horizontal="center" vertical="center"/>
    </xf>
    <xf numFmtId="0" fontId="4" fillId="0" borderId="106" xfId="0" applyFont="1" applyBorder="1" applyAlignment="1">
      <alignment horizontal="center" vertical="center"/>
    </xf>
    <xf numFmtId="0" fontId="11" fillId="0" borderId="120" xfId="0" applyFont="1" applyBorder="1" applyAlignment="1">
      <alignment horizontal="center" vertical="center"/>
    </xf>
    <xf numFmtId="0" fontId="7" fillId="5" borderId="124" xfId="0" applyFont="1" applyFill="1" applyBorder="1" applyAlignment="1">
      <alignment horizontal="center" vertical="center" wrapText="1"/>
    </xf>
    <xf numFmtId="0" fontId="38" fillId="0" borderId="137" xfId="0" applyFont="1" applyBorder="1" applyAlignment="1">
      <alignment horizontal="center" vertical="center"/>
    </xf>
    <xf numFmtId="0" fontId="0" fillId="0" borderId="138" xfId="0" applyBorder="1" applyAlignment="1">
      <alignment horizontal="center" vertical="center"/>
    </xf>
    <xf numFmtId="0" fontId="38" fillId="0" borderId="139" xfId="0" applyFont="1" applyBorder="1" applyAlignment="1">
      <alignment horizontal="center" vertical="center" wrapText="1"/>
    </xf>
    <xf numFmtId="0" fontId="10" fillId="5" borderId="0" xfId="0" applyFont="1" applyFill="1" applyAlignment="1">
      <alignment vertical="center" wrapText="1"/>
    </xf>
    <xf numFmtId="0" fontId="0" fillId="0" borderId="106" xfId="0" applyBorder="1"/>
    <xf numFmtId="166" fontId="0" fillId="0" borderId="106" xfId="0" applyNumberFormat="1" applyBorder="1" applyAlignment="1">
      <alignment horizontal="center" vertical="center"/>
    </xf>
    <xf numFmtId="166" fontId="38" fillId="0" borderId="106" xfId="0" applyNumberFormat="1" applyFont="1" applyBorder="1" applyAlignment="1">
      <alignment horizontal="center" vertical="center"/>
    </xf>
    <xf numFmtId="166" fontId="35" fillId="0" borderId="106" xfId="0" applyNumberFormat="1" applyFont="1" applyBorder="1" applyAlignment="1">
      <alignment horizontal="center" vertical="center"/>
    </xf>
    <xf numFmtId="14" fontId="35" fillId="0" borderId="106" xfId="0" applyNumberFormat="1" applyFont="1" applyBorder="1" applyAlignment="1">
      <alignment horizontal="center" vertical="center"/>
    </xf>
    <xf numFmtId="0" fontId="38" fillId="5" borderId="0" xfId="0" applyFont="1" applyFill="1" applyAlignment="1">
      <alignment horizontal="center" vertical="center" wrapText="1"/>
    </xf>
    <xf numFmtId="166" fontId="7" fillId="5" borderId="0" xfId="0" applyNumberFormat="1" applyFont="1" applyFill="1" applyAlignment="1" applyProtection="1">
      <alignment horizontal="center" vertical="center" wrapText="1"/>
      <protection locked="0"/>
    </xf>
    <xf numFmtId="166" fontId="38" fillId="0" borderId="137" xfId="0" applyNumberFormat="1" applyFont="1" applyBorder="1" applyAlignment="1">
      <alignment horizontal="center" vertical="center"/>
    </xf>
    <xf numFmtId="166" fontId="0" fillId="0" borderId="0" xfId="0" applyNumberFormat="1" applyAlignment="1">
      <alignment horizontal="center" vertical="center"/>
    </xf>
    <xf numFmtId="166" fontId="38" fillId="0" borderId="0" xfId="0" applyNumberFormat="1" applyFont="1" applyAlignment="1">
      <alignment horizontal="center" vertical="center"/>
    </xf>
    <xf numFmtId="0" fontId="38" fillId="0" borderId="138" xfId="0" applyFont="1" applyBorder="1" applyAlignment="1">
      <alignment horizontal="center" vertical="center"/>
    </xf>
    <xf numFmtId="166" fontId="0" fillId="0" borderId="137" xfId="0" applyNumberFormat="1" applyBorder="1" applyAlignment="1">
      <alignment horizontal="center" vertical="center"/>
    </xf>
    <xf numFmtId="0" fontId="38" fillId="0" borderId="106" xfId="0" applyFont="1" applyBorder="1"/>
    <xf numFmtId="0" fontId="64" fillId="0" borderId="0" xfId="0" applyFont="1" applyAlignment="1">
      <alignment horizontal="center" vertical="center" wrapText="1"/>
    </xf>
    <xf numFmtId="0" fontId="65" fillId="0" borderId="0" xfId="0" applyFont="1" applyAlignment="1">
      <alignment horizontal="center" vertical="center"/>
    </xf>
    <xf numFmtId="0" fontId="66" fillId="5" borderId="0" xfId="0" applyFont="1" applyFill="1" applyAlignment="1">
      <alignment horizontal="center" vertical="center" wrapText="1"/>
    </xf>
    <xf numFmtId="0" fontId="46" fillId="0" borderId="0" xfId="0" applyFont="1" applyAlignment="1">
      <alignment horizontal="center" vertical="center"/>
    </xf>
    <xf numFmtId="14" fontId="11" fillId="0" borderId="145" xfId="0" applyNumberFormat="1" applyFont="1" applyBorder="1" applyAlignment="1">
      <alignment horizontal="center" vertical="center"/>
    </xf>
    <xf numFmtId="14" fontId="11" fillId="0" borderId="142" xfId="0" applyNumberFormat="1" applyFont="1" applyBorder="1" applyAlignment="1">
      <alignment horizontal="center" vertical="center"/>
    </xf>
    <xf numFmtId="14" fontId="11" fillId="0" borderId="140" xfId="0" applyNumberFormat="1" applyFont="1" applyBorder="1" applyAlignment="1">
      <alignment horizontal="center" vertical="center"/>
    </xf>
    <xf numFmtId="165" fontId="7" fillId="5" borderId="11" xfId="0" applyNumberFormat="1" applyFont="1" applyFill="1" applyBorder="1" applyAlignment="1">
      <alignment horizontal="center" vertical="center" wrapText="1"/>
    </xf>
    <xf numFmtId="0" fontId="38" fillId="0" borderId="106" xfId="0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8" fillId="0" borderId="88" xfId="0" applyFont="1" applyBorder="1" applyAlignment="1">
      <alignment horizontal="center" vertical="center" wrapText="1"/>
    </xf>
    <xf numFmtId="0" fontId="35" fillId="0" borderId="106" xfId="0" applyFont="1" applyBorder="1" applyAlignment="1">
      <alignment horizontal="center" vertical="center" wrapText="1"/>
    </xf>
    <xf numFmtId="0" fontId="0" fillId="0" borderId="106" xfId="0" applyBorder="1" applyAlignment="1">
      <alignment horizontal="center" vertical="center" wrapText="1"/>
    </xf>
    <xf numFmtId="0" fontId="22" fillId="5" borderId="36" xfId="0" applyFont="1" applyFill="1" applyBorder="1" applyAlignment="1">
      <alignment horizontal="center" vertical="center" wrapText="1"/>
    </xf>
    <xf numFmtId="0" fontId="51" fillId="0" borderId="0" xfId="0" applyFont="1" applyAlignment="1">
      <alignment horizontal="center" vertical="center" wrapText="1"/>
    </xf>
    <xf numFmtId="0" fontId="51" fillId="5" borderId="118" xfId="0" applyFont="1" applyFill="1" applyBorder="1" applyAlignment="1">
      <alignment horizontal="center" vertical="center" wrapText="1"/>
    </xf>
    <xf numFmtId="0" fontId="55" fillId="0" borderId="0" xfId="0" applyFont="1" applyAlignment="1">
      <alignment horizontal="center" vertical="center" wrapText="1"/>
    </xf>
    <xf numFmtId="0" fontId="59" fillId="0" borderId="0" xfId="0" applyFont="1" applyAlignment="1">
      <alignment horizontal="center" vertical="center" wrapText="1"/>
    </xf>
    <xf numFmtId="0" fontId="54" fillId="0" borderId="0" xfId="0" applyFont="1" applyAlignment="1">
      <alignment wrapText="1"/>
    </xf>
    <xf numFmtId="0" fontId="21" fillId="0" borderId="0" xfId="0" applyFont="1" applyAlignment="1">
      <alignment wrapText="1"/>
    </xf>
    <xf numFmtId="0" fontId="1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22" fillId="5" borderId="90" xfId="0" applyFont="1" applyFill="1" applyBorder="1" applyAlignment="1">
      <alignment horizontal="center" vertical="center" wrapText="1"/>
    </xf>
    <xf numFmtId="0" fontId="20" fillId="5" borderId="0" xfId="0" applyFont="1" applyFill="1" applyAlignment="1">
      <alignment horizontal="center" vertical="center" wrapText="1"/>
    </xf>
    <xf numFmtId="0" fontId="4" fillId="0" borderId="107" xfId="0" applyFont="1" applyBorder="1" applyAlignment="1">
      <alignment horizontal="center" vertical="center" wrapText="1"/>
    </xf>
    <xf numFmtId="0" fontId="4" fillId="0" borderId="106" xfId="0" applyFont="1" applyBorder="1" applyAlignment="1">
      <alignment horizontal="center" vertical="center" wrapText="1"/>
    </xf>
    <xf numFmtId="0" fontId="75" fillId="8" borderId="95" xfId="0" applyFont="1" applyFill="1" applyBorder="1" applyAlignment="1">
      <alignment horizontal="center" vertical="center"/>
    </xf>
    <xf numFmtId="0" fontId="75" fillId="6" borderId="95" xfId="0" applyFont="1" applyFill="1" applyBorder="1" applyAlignment="1">
      <alignment horizontal="center" vertical="center" wrapText="1"/>
    </xf>
    <xf numFmtId="1" fontId="75" fillId="6" borderId="95" xfId="0" applyNumberFormat="1" applyFont="1" applyFill="1" applyBorder="1" applyAlignment="1">
      <alignment horizontal="center" vertical="center" wrapText="1"/>
    </xf>
    <xf numFmtId="0" fontId="41" fillId="0" borderId="33" xfId="0" applyFont="1" applyBorder="1" applyAlignment="1" applyProtection="1">
      <alignment horizontal="center" vertical="center" wrapText="1"/>
      <protection locked="0"/>
    </xf>
    <xf numFmtId="0" fontId="41" fillId="0" borderId="84" xfId="0" applyFont="1" applyBorder="1" applyAlignment="1" applyProtection="1">
      <alignment horizontal="center" vertical="center" wrapText="1"/>
      <protection locked="0"/>
    </xf>
    <xf numFmtId="0" fontId="41" fillId="0" borderId="128" xfId="0" applyFont="1" applyBorder="1" applyAlignment="1" applyProtection="1">
      <alignment horizontal="center" vertical="center" wrapText="1"/>
      <protection locked="0"/>
    </xf>
    <xf numFmtId="0" fontId="41" fillId="0" borderId="13" xfId="0" applyFont="1" applyBorder="1" applyAlignment="1" applyProtection="1">
      <alignment horizontal="center" vertical="center" wrapText="1"/>
      <protection locked="0"/>
    </xf>
    <xf numFmtId="0" fontId="41" fillId="0" borderId="50" xfId="0" applyFont="1" applyBorder="1" applyAlignment="1" applyProtection="1">
      <alignment horizontal="center" vertical="center" wrapText="1"/>
      <protection locked="0"/>
    </xf>
    <xf numFmtId="0" fontId="41" fillId="0" borderId="67" xfId="0" applyFont="1" applyBorder="1" applyAlignment="1" applyProtection="1">
      <alignment horizontal="center" vertical="center" wrapText="1"/>
      <protection locked="0"/>
    </xf>
    <xf numFmtId="0" fontId="41" fillId="0" borderId="136" xfId="0" applyFont="1" applyBorder="1" applyAlignment="1" applyProtection="1">
      <alignment horizontal="center" vertical="center" wrapText="1"/>
      <protection locked="0"/>
    </xf>
    <xf numFmtId="0" fontId="49" fillId="0" borderId="0" xfId="0" applyFont="1" applyAlignment="1">
      <alignment horizontal="center" vertical="center"/>
    </xf>
    <xf numFmtId="165" fontId="17" fillId="5" borderId="122" xfId="0" applyNumberFormat="1" applyFont="1" applyFill="1" applyBorder="1" applyAlignment="1">
      <alignment horizontal="center" vertical="center" wrapText="1"/>
    </xf>
    <xf numFmtId="165" fontId="17" fillId="5" borderId="107" xfId="0" applyNumberFormat="1" applyFont="1" applyFill="1" applyBorder="1" applyAlignment="1">
      <alignment horizontal="center" vertical="center" wrapText="1"/>
    </xf>
    <xf numFmtId="165" fontId="3" fillId="0" borderId="0" xfId="0" applyNumberFormat="1" applyFont="1" applyAlignment="1">
      <alignment horizontal="center" vertical="center"/>
    </xf>
    <xf numFmtId="165" fontId="69" fillId="0" borderId="0" xfId="0" applyNumberFormat="1" applyFont="1" applyAlignment="1">
      <alignment horizontal="center" vertical="center"/>
    </xf>
    <xf numFmtId="165" fontId="36" fillId="0" borderId="0" xfId="0" applyNumberFormat="1" applyFont="1" applyAlignment="1">
      <alignment horizontal="center" vertical="center" wrapText="1"/>
    </xf>
    <xf numFmtId="165" fontId="43" fillId="5" borderId="0" xfId="0" applyNumberFormat="1" applyFont="1" applyFill="1" applyAlignment="1">
      <alignment horizontal="center" vertical="center" wrapText="1"/>
    </xf>
    <xf numFmtId="0" fontId="0" fillId="0" borderId="0" xfId="0" applyAlignment="1">
      <alignment wrapText="1"/>
    </xf>
    <xf numFmtId="0" fontId="11" fillId="0" borderId="0" xfId="0" applyFont="1" applyAlignment="1">
      <alignment horizontal="center" wrapText="1"/>
    </xf>
    <xf numFmtId="0" fontId="82" fillId="8" borderId="94" xfId="0" applyFont="1" applyFill="1" applyBorder="1" applyAlignment="1">
      <alignment horizontal="center" vertical="center" wrapText="1"/>
    </xf>
    <xf numFmtId="0" fontId="1" fillId="0" borderId="47" xfId="0" applyFont="1" applyBorder="1" applyAlignment="1" applyProtection="1">
      <alignment horizontal="center" vertical="center" wrapText="1"/>
      <protection locked="0"/>
    </xf>
    <xf numFmtId="0" fontId="1" fillId="5" borderId="87" xfId="0" applyFont="1" applyFill="1" applyBorder="1" applyAlignment="1">
      <alignment horizontal="center" vertical="center" wrapText="1"/>
    </xf>
    <xf numFmtId="1" fontId="1" fillId="0" borderId="4" xfId="0" applyNumberFormat="1" applyFont="1" applyBorder="1" applyAlignment="1" applyProtection="1">
      <alignment horizontal="center" vertical="center" wrapText="1"/>
      <protection locked="0"/>
    </xf>
    <xf numFmtId="0" fontId="1" fillId="0" borderId="88" xfId="0" applyFont="1" applyBorder="1" applyAlignment="1" applyProtection="1">
      <alignment horizontal="center" vertical="center" wrapText="1"/>
      <protection locked="0"/>
    </xf>
    <xf numFmtId="1" fontId="1" fillId="0" borderId="13" xfId="0" applyNumberFormat="1" applyFont="1" applyBorder="1" applyAlignment="1" applyProtection="1">
      <alignment horizontal="center" vertical="center" wrapText="1"/>
      <protection locked="0"/>
    </xf>
    <xf numFmtId="0" fontId="1" fillId="0" borderId="106" xfId="0" applyFont="1" applyBorder="1" applyAlignment="1" applyProtection="1">
      <alignment horizontal="center" vertical="center" wrapText="1"/>
      <protection locked="0"/>
    </xf>
    <xf numFmtId="0" fontId="1" fillId="0" borderId="86" xfId="0" applyFont="1" applyBorder="1" applyAlignment="1" applyProtection="1">
      <alignment horizontal="center" vertical="center" wrapText="1"/>
      <protection locked="0"/>
    </xf>
    <xf numFmtId="1" fontId="1" fillId="0" borderId="143" xfId="0" applyNumberFormat="1" applyFont="1" applyBorder="1" applyAlignment="1" applyProtection="1">
      <alignment horizontal="center" vertical="center" wrapText="1"/>
      <protection locked="0"/>
    </xf>
    <xf numFmtId="0" fontId="1" fillId="5" borderId="42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5" borderId="43" xfId="0" applyFont="1" applyFill="1" applyBorder="1" applyAlignment="1">
      <alignment horizontal="center" vertical="center" wrapText="1"/>
    </xf>
    <xf numFmtId="0" fontId="1" fillId="5" borderId="44" xfId="0" applyFont="1" applyFill="1" applyBorder="1" applyAlignment="1">
      <alignment horizontal="center" vertical="center" wrapText="1"/>
    </xf>
    <xf numFmtId="0" fontId="1" fillId="5" borderId="45" xfId="0" applyFont="1" applyFill="1" applyBorder="1" applyAlignment="1">
      <alignment horizontal="center" vertical="center" wrapText="1"/>
    </xf>
    <xf numFmtId="0" fontId="1" fillId="0" borderId="126" xfId="0" applyFont="1" applyBorder="1" applyAlignment="1" applyProtection="1">
      <alignment horizontal="center" vertical="center" wrapText="1"/>
      <protection locked="0"/>
    </xf>
    <xf numFmtId="0" fontId="1" fillId="0" borderId="46" xfId="0" applyFont="1" applyBorder="1" applyAlignment="1" applyProtection="1">
      <alignment horizontal="center" vertical="center" wrapText="1"/>
      <protection locked="0"/>
    </xf>
    <xf numFmtId="0" fontId="1" fillId="0" borderId="33" xfId="0" applyFont="1" applyBorder="1" applyAlignment="1" applyProtection="1">
      <alignment horizontal="center" vertical="center" wrapText="1"/>
      <protection locked="0"/>
    </xf>
    <xf numFmtId="0" fontId="1" fillId="0" borderId="17" xfId="0" applyFont="1" applyBorder="1" applyAlignment="1" applyProtection="1">
      <alignment horizontal="center" vertical="center" wrapText="1"/>
      <protection locked="0"/>
    </xf>
    <xf numFmtId="14" fontId="1" fillId="0" borderId="2" xfId="0" applyNumberFormat="1" applyFont="1" applyBorder="1" applyAlignment="1" applyProtection="1">
      <alignment horizontal="center" vertical="center" wrapText="1"/>
      <protection locked="0"/>
    </xf>
    <xf numFmtId="14" fontId="1" fillId="0" borderId="135" xfId="0" applyNumberFormat="1" applyFont="1" applyBorder="1" applyAlignment="1" applyProtection="1">
      <alignment horizontal="center" vertical="center" wrapText="1"/>
      <protection locked="0"/>
    </xf>
    <xf numFmtId="0" fontId="1" fillId="0" borderId="134" xfId="0" applyFont="1" applyBorder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127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14" fontId="1" fillId="0" borderId="30" xfId="0" applyNumberFormat="1" applyFont="1" applyBorder="1" applyAlignment="1" applyProtection="1">
      <alignment horizontal="center" vertical="center" wrapText="1"/>
      <protection locked="0"/>
    </xf>
    <xf numFmtId="14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0" borderId="48" xfId="0" applyFont="1" applyBorder="1" applyAlignment="1" applyProtection="1">
      <alignment horizontal="center" vertical="center" wrapText="1"/>
      <protection locked="0"/>
    </xf>
    <xf numFmtId="0" fontId="1" fillId="0" borderId="122" xfId="0" applyFont="1" applyBorder="1" applyAlignment="1" applyProtection="1">
      <alignment horizontal="center" vertical="center" wrapText="1"/>
      <protection locked="0"/>
    </xf>
    <xf numFmtId="14" fontId="1" fillId="0" borderId="52" xfId="0" applyNumberFormat="1" applyFont="1" applyBorder="1" applyAlignment="1" applyProtection="1">
      <alignment horizontal="center" vertical="center" wrapText="1"/>
      <protection locked="0"/>
    </xf>
    <xf numFmtId="14" fontId="1" fillId="0" borderId="53" xfId="0" applyNumberFormat="1" applyFont="1" applyBorder="1" applyAlignment="1" applyProtection="1">
      <alignment horizontal="center" vertical="center" wrapText="1"/>
      <protection locked="0"/>
    </xf>
    <xf numFmtId="0" fontId="1" fillId="0" borderId="54" xfId="0" applyFont="1" applyBorder="1" applyAlignment="1" applyProtection="1">
      <alignment horizontal="center" vertical="center" wrapText="1"/>
      <protection locked="0"/>
    </xf>
    <xf numFmtId="14" fontId="1" fillId="0" borderId="26" xfId="0" applyNumberFormat="1" applyFont="1" applyBorder="1" applyAlignment="1" applyProtection="1">
      <alignment horizontal="center" vertical="center" wrapText="1"/>
      <protection locked="0"/>
    </xf>
    <xf numFmtId="14" fontId="1" fillId="0" borderId="29" xfId="0" applyNumberFormat="1" applyFont="1" applyBorder="1" applyAlignment="1" applyProtection="1">
      <alignment horizontal="center" vertical="center" wrapText="1"/>
      <protection locked="0"/>
    </xf>
    <xf numFmtId="0" fontId="1" fillId="0" borderId="130" xfId="0" applyFont="1" applyBorder="1" applyAlignment="1" applyProtection="1">
      <alignment horizontal="center" vertical="center" wrapText="1"/>
      <protection locked="0"/>
    </xf>
    <xf numFmtId="0" fontId="1" fillId="5" borderId="21" xfId="0" applyFont="1" applyFill="1" applyBorder="1" applyAlignment="1">
      <alignment horizontal="center" vertical="center" wrapText="1"/>
    </xf>
    <xf numFmtId="0" fontId="1" fillId="0" borderId="154" xfId="0" applyFont="1" applyBorder="1" applyAlignment="1" applyProtection="1">
      <alignment horizontal="center" vertical="center" wrapText="1"/>
      <protection locked="0"/>
    </xf>
    <xf numFmtId="0" fontId="1" fillId="0" borderId="121" xfId="0" applyFont="1" applyBorder="1" applyAlignment="1" applyProtection="1">
      <alignment horizontal="center" vertical="center" wrapText="1"/>
      <protection locked="0"/>
    </xf>
    <xf numFmtId="0" fontId="1" fillId="0" borderId="104" xfId="0" applyFont="1" applyBorder="1" applyAlignment="1" applyProtection="1">
      <alignment horizontal="center" vertical="center" wrapText="1"/>
      <protection locked="0"/>
    </xf>
    <xf numFmtId="0" fontId="1" fillId="0" borderId="50" xfId="0" applyFont="1" applyBorder="1" applyAlignment="1" applyProtection="1">
      <alignment horizontal="center" vertical="center" wrapText="1"/>
      <protection locked="0"/>
    </xf>
    <xf numFmtId="0" fontId="1" fillId="0" borderId="51" xfId="0" applyFont="1" applyBorder="1" applyAlignment="1" applyProtection="1">
      <alignment horizontal="center" vertical="center" wrapText="1"/>
      <protection locked="0"/>
    </xf>
    <xf numFmtId="0" fontId="1" fillId="5" borderId="148" xfId="0" applyFont="1" applyFill="1" applyBorder="1" applyAlignment="1">
      <alignment horizontal="center" vertical="center" wrapText="1"/>
    </xf>
    <xf numFmtId="0" fontId="1" fillId="5" borderId="156" xfId="0" applyFont="1" applyFill="1" applyBorder="1" applyAlignment="1">
      <alignment horizontal="center" vertical="center" wrapText="1"/>
    </xf>
    <xf numFmtId="0" fontId="1" fillId="5" borderId="144" xfId="0" applyFont="1" applyFill="1" applyBorder="1" applyAlignment="1">
      <alignment horizontal="center" vertical="center" wrapText="1"/>
    </xf>
    <xf numFmtId="0" fontId="1" fillId="5" borderId="33" xfId="0" applyFont="1" applyFill="1" applyBorder="1" applyAlignment="1">
      <alignment horizontal="center" vertical="center" wrapText="1"/>
    </xf>
    <xf numFmtId="0" fontId="1" fillId="0" borderId="35" xfId="0" applyFont="1" applyBorder="1" applyAlignment="1" applyProtection="1">
      <alignment horizontal="center" vertical="center" wrapText="1"/>
      <protection locked="0"/>
    </xf>
    <xf numFmtId="0" fontId="1" fillId="0" borderId="68" xfId="0" applyFont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horizontal="center" vertical="center" wrapText="1"/>
    </xf>
    <xf numFmtId="0" fontId="1" fillId="0" borderId="69" xfId="0" applyFont="1" applyBorder="1" applyAlignment="1" applyProtection="1">
      <alignment horizontal="center" vertical="center" wrapText="1"/>
      <protection locked="0"/>
    </xf>
    <xf numFmtId="1" fontId="1" fillId="0" borderId="70" xfId="0" applyNumberFormat="1" applyFont="1" applyBorder="1" applyAlignment="1" applyProtection="1">
      <alignment horizontal="center" vertical="center" wrapText="1"/>
      <protection locked="0"/>
    </xf>
    <xf numFmtId="1" fontId="1" fillId="0" borderId="71" xfId="0" applyNumberFormat="1" applyFont="1" applyBorder="1" applyAlignment="1" applyProtection="1">
      <alignment horizontal="center" vertical="center" wrapText="1"/>
      <protection locked="0"/>
    </xf>
    <xf numFmtId="0" fontId="1" fillId="5" borderId="11" xfId="0" applyFont="1" applyFill="1" applyBorder="1" applyAlignment="1">
      <alignment horizontal="center" vertical="center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1" fillId="0" borderId="72" xfId="0" applyFont="1" applyBorder="1" applyAlignment="1" applyProtection="1">
      <alignment horizontal="center" vertical="center" wrapText="1"/>
      <protection locked="0"/>
    </xf>
    <xf numFmtId="0" fontId="1" fillId="0" borderId="73" xfId="0" applyFont="1" applyBorder="1" applyAlignment="1" applyProtection="1">
      <alignment horizontal="center" vertical="center" wrapText="1"/>
      <protection locked="0"/>
    </xf>
    <xf numFmtId="1" fontId="1" fillId="0" borderId="32" xfId="0" applyNumberFormat="1" applyFont="1" applyBorder="1" applyAlignment="1" applyProtection="1">
      <alignment horizontal="center" vertical="center" wrapText="1"/>
      <protection locked="0"/>
    </xf>
    <xf numFmtId="0" fontId="1" fillId="5" borderId="74" xfId="0" applyFont="1" applyFill="1" applyBorder="1" applyAlignment="1">
      <alignment horizontal="center" vertical="center" wrapText="1"/>
    </xf>
    <xf numFmtId="0" fontId="1" fillId="0" borderId="75" xfId="0" applyFont="1" applyBorder="1" applyAlignment="1" applyProtection="1">
      <alignment horizontal="center" vertical="center" wrapText="1"/>
      <protection locked="0"/>
    </xf>
    <xf numFmtId="0" fontId="1" fillId="0" borderId="76" xfId="0" applyFont="1" applyBorder="1" applyAlignment="1" applyProtection="1">
      <alignment horizontal="center" vertical="center" wrapText="1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1" fontId="1" fillId="0" borderId="9" xfId="0" applyNumberFormat="1" applyFont="1" applyBorder="1" applyAlignment="1" applyProtection="1">
      <alignment horizontal="center" vertical="center" wrapText="1"/>
      <protection locked="0"/>
    </xf>
    <xf numFmtId="0" fontId="1" fillId="0" borderId="19" xfId="0" applyFont="1" applyBorder="1" applyAlignment="1" applyProtection="1">
      <alignment horizontal="center" vertical="center" wrapText="1"/>
      <protection locked="0"/>
    </xf>
    <xf numFmtId="0" fontId="1" fillId="0" borderId="24" xfId="0" applyFont="1" applyBorder="1" applyAlignment="1" applyProtection="1">
      <alignment horizontal="center" vertical="center" wrapText="1"/>
      <protection locked="0"/>
    </xf>
    <xf numFmtId="14" fontId="1" fillId="0" borderId="25" xfId="0" applyNumberFormat="1" applyFont="1" applyBorder="1" applyAlignment="1" applyProtection="1">
      <alignment horizontal="center" vertical="center" wrapText="1"/>
      <protection locked="0"/>
    </xf>
    <xf numFmtId="0" fontId="1" fillId="5" borderId="0" xfId="0" applyFont="1" applyFill="1" applyAlignment="1">
      <alignment vertical="center" wrapText="1"/>
    </xf>
    <xf numFmtId="165" fontId="76" fillId="5" borderId="13" xfId="0" applyNumberFormat="1" applyFont="1" applyFill="1" applyBorder="1" applyAlignment="1">
      <alignment horizontal="center" vertical="center" wrapText="1"/>
    </xf>
    <xf numFmtId="0" fontId="56" fillId="6" borderId="0" xfId="0" applyFont="1" applyFill="1" applyAlignment="1">
      <alignment horizontal="center" vertical="center"/>
    </xf>
    <xf numFmtId="0" fontId="53" fillId="3" borderId="101" xfId="0" applyFont="1" applyFill="1" applyBorder="1" applyAlignment="1">
      <alignment horizontal="center" vertical="center" wrapText="1"/>
    </xf>
    <xf numFmtId="0" fontId="53" fillId="3" borderId="101" xfId="0" applyFont="1" applyFill="1" applyBorder="1" applyAlignment="1" applyProtection="1">
      <alignment horizontal="center" vertical="center" wrapText="1"/>
      <protection locked="0"/>
    </xf>
    <xf numFmtId="0" fontId="1" fillId="4" borderId="88" xfId="0" applyFont="1" applyFill="1" applyBorder="1" applyAlignment="1">
      <alignment horizontal="center" vertical="center" wrapText="1"/>
    </xf>
    <xf numFmtId="0" fontId="1" fillId="4" borderId="86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35" fillId="0" borderId="107" xfId="0" applyFont="1" applyBorder="1" applyAlignment="1">
      <alignment horizontal="center" vertical="center" wrapText="1"/>
    </xf>
    <xf numFmtId="166" fontId="35" fillId="0" borderId="107" xfId="0" applyNumberFormat="1" applyFont="1" applyBorder="1" applyAlignment="1">
      <alignment horizontal="center" vertical="center" wrapText="1"/>
    </xf>
    <xf numFmtId="14" fontId="35" fillId="0" borderId="107" xfId="0" applyNumberFormat="1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21" fillId="0" borderId="0" xfId="0" applyFont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3" fontId="26" fillId="0" borderId="35" xfId="0" applyNumberFormat="1" applyFont="1" applyBorder="1" applyAlignment="1">
      <alignment vertical="center" wrapText="1"/>
    </xf>
    <xf numFmtId="0" fontId="26" fillId="0" borderId="35" xfId="0" applyFont="1" applyBorder="1" applyAlignment="1">
      <alignment vertical="center" wrapText="1"/>
    </xf>
    <xf numFmtId="0" fontId="29" fillId="0" borderId="35" xfId="0" applyFont="1" applyBorder="1" applyAlignment="1">
      <alignment vertical="center" wrapText="1"/>
    </xf>
    <xf numFmtId="0" fontId="31" fillId="2" borderId="35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0" fillId="0" borderId="0" xfId="0" applyAlignment="1">
      <alignment vertical="center"/>
    </xf>
    <xf numFmtId="0" fontId="29" fillId="0" borderId="63" xfId="0" applyFont="1" applyBorder="1" applyAlignment="1">
      <alignment vertical="center" wrapText="1"/>
    </xf>
    <xf numFmtId="0" fontId="7" fillId="0" borderId="46" xfId="0" applyFont="1" applyBorder="1" applyAlignment="1">
      <alignment vertical="center"/>
    </xf>
    <xf numFmtId="0" fontId="31" fillId="2" borderId="0" xfId="0" applyFont="1" applyFill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26" fillId="0" borderId="105" xfId="0" applyFont="1" applyBorder="1" applyAlignment="1">
      <alignment vertical="center" wrapText="1"/>
    </xf>
    <xf numFmtId="0" fontId="26" fillId="0" borderId="158" xfId="0" applyFont="1" applyBorder="1" applyAlignment="1">
      <alignment vertical="center" wrapText="1"/>
    </xf>
    <xf numFmtId="0" fontId="0" fillId="0" borderId="11" xfId="0" applyBorder="1" applyAlignment="1">
      <alignment vertical="center"/>
    </xf>
    <xf numFmtId="0" fontId="26" fillId="0" borderId="11" xfId="0" applyFont="1" applyBorder="1" applyAlignment="1">
      <alignment vertical="center" wrapText="1"/>
    </xf>
    <xf numFmtId="0" fontId="29" fillId="0" borderId="11" xfId="0" applyFont="1" applyBorder="1" applyAlignment="1">
      <alignment vertical="center" wrapText="1"/>
    </xf>
    <xf numFmtId="0" fontId="86" fillId="0" borderId="35" xfId="0" applyFont="1" applyBorder="1" applyAlignment="1">
      <alignment vertical="center" wrapText="1"/>
    </xf>
    <xf numFmtId="0" fontId="74" fillId="5" borderId="0" xfId="0" applyFont="1" applyFill="1" applyAlignment="1">
      <alignment vertical="center" wrapText="1"/>
    </xf>
    <xf numFmtId="0" fontId="87" fillId="5" borderId="0" xfId="0" applyFont="1" applyFill="1" applyAlignment="1">
      <alignment horizontal="center" vertical="center" wrapText="1"/>
    </xf>
    <xf numFmtId="14" fontId="1" fillId="0" borderId="155" xfId="0" applyNumberFormat="1" applyFont="1" applyBorder="1" applyAlignment="1" applyProtection="1">
      <alignment horizontal="center" vertical="center" wrapText="1"/>
      <protection locked="0"/>
    </xf>
    <xf numFmtId="14" fontId="1" fillId="0" borderId="88" xfId="0" applyNumberFormat="1" applyFont="1" applyBorder="1" applyAlignment="1" applyProtection="1">
      <alignment horizontal="center" vertical="center" wrapText="1"/>
      <protection locked="0"/>
    </xf>
    <xf numFmtId="1" fontId="1" fillId="0" borderId="149" xfId="0" applyNumberFormat="1" applyFont="1" applyBorder="1" applyAlignment="1" applyProtection="1">
      <alignment horizontal="center" vertical="center" wrapText="1"/>
      <protection locked="0"/>
    </xf>
    <xf numFmtId="14" fontId="1" fillId="0" borderId="142" xfId="0" applyNumberFormat="1" applyFont="1" applyBorder="1" applyAlignment="1" applyProtection="1">
      <alignment horizontal="center" vertical="center" wrapText="1"/>
      <protection locked="0"/>
    </xf>
    <xf numFmtId="14" fontId="1" fillId="0" borderId="106" xfId="0" applyNumberFormat="1" applyFont="1" applyBorder="1" applyAlignment="1" applyProtection="1">
      <alignment horizontal="center" vertical="center" wrapText="1"/>
      <protection locked="0"/>
    </xf>
    <xf numFmtId="1" fontId="1" fillId="0" borderId="150" xfId="0" applyNumberFormat="1" applyFont="1" applyBorder="1" applyAlignment="1" applyProtection="1">
      <alignment horizontal="center" vertical="center" wrapText="1"/>
      <protection locked="0"/>
    </xf>
    <xf numFmtId="14" fontId="1" fillId="0" borderId="140" xfId="0" applyNumberFormat="1" applyFont="1" applyBorder="1" applyAlignment="1" applyProtection="1">
      <alignment horizontal="center" vertical="center" wrapText="1"/>
      <protection locked="0"/>
    </xf>
    <xf numFmtId="14" fontId="1" fillId="0" borderId="86" xfId="0" applyNumberFormat="1" applyFont="1" applyBorder="1" applyAlignment="1" applyProtection="1">
      <alignment horizontal="center" vertical="center" wrapText="1"/>
      <protection locked="0"/>
    </xf>
    <xf numFmtId="1" fontId="1" fillId="0" borderId="151" xfId="0" applyNumberFormat="1" applyFont="1" applyBorder="1" applyAlignment="1" applyProtection="1">
      <alignment horizontal="center" vertical="center" wrapText="1"/>
      <protection locked="0"/>
    </xf>
    <xf numFmtId="0" fontId="17" fillId="0" borderId="10" xfId="0" applyFont="1" applyBorder="1" applyAlignment="1">
      <alignment horizontal="center" vertical="center" wrapText="1"/>
    </xf>
    <xf numFmtId="0" fontId="90" fillId="4" borderId="33" xfId="0" applyFont="1" applyFill="1" applyBorder="1" applyAlignment="1">
      <alignment horizontal="center" vertical="center" wrapText="1"/>
    </xf>
    <xf numFmtId="0" fontId="90" fillId="4" borderId="84" xfId="0" applyFont="1" applyFill="1" applyBorder="1" applyAlignment="1">
      <alignment horizontal="center" vertical="center" wrapText="1"/>
    </xf>
    <xf numFmtId="0" fontId="90" fillId="4" borderId="160" xfId="0" applyFont="1" applyFill="1" applyBorder="1" applyAlignment="1">
      <alignment horizontal="center" vertical="center"/>
    </xf>
    <xf numFmtId="0" fontId="91" fillId="5" borderId="11" xfId="0" applyFont="1" applyFill="1" applyBorder="1" applyAlignment="1" applyProtection="1">
      <alignment horizontal="center" vertical="center" wrapText="1"/>
      <protection locked="0"/>
    </xf>
    <xf numFmtId="0" fontId="91" fillId="0" borderId="115" xfId="0" applyFont="1" applyBorder="1" applyAlignment="1" applyProtection="1">
      <alignment horizontal="center" vertical="center" wrapText="1"/>
      <protection locked="0"/>
    </xf>
    <xf numFmtId="0" fontId="39" fillId="5" borderId="0" xfId="0" applyFont="1" applyFill="1" applyAlignment="1">
      <alignment horizontal="center" vertical="top" wrapText="1"/>
    </xf>
    <xf numFmtId="0" fontId="18" fillId="5" borderId="0" xfId="0" applyFont="1" applyFill="1" applyAlignment="1">
      <alignment horizontal="center" vertical="center" wrapText="1"/>
    </xf>
    <xf numFmtId="0" fontId="73" fillId="0" borderId="161" xfId="0" applyFont="1" applyBorder="1" applyAlignment="1" applyProtection="1">
      <alignment horizontal="center" vertical="center" wrapText="1"/>
      <protection locked="0"/>
    </xf>
    <xf numFmtId="0" fontId="1" fillId="5" borderId="162" xfId="0" applyFont="1" applyFill="1" applyBorder="1" applyAlignment="1">
      <alignment horizontal="center" vertical="center" wrapText="1"/>
    </xf>
    <xf numFmtId="0" fontId="1" fillId="5" borderId="63" xfId="0" applyFont="1" applyFill="1" applyBorder="1" applyAlignment="1">
      <alignment horizontal="center" vertical="center" wrapText="1"/>
    </xf>
    <xf numFmtId="0" fontId="1" fillId="5" borderId="163" xfId="0" applyFont="1" applyFill="1" applyBorder="1" applyAlignment="1">
      <alignment horizontal="center" vertical="center" wrapText="1"/>
    </xf>
    <xf numFmtId="0" fontId="1" fillId="5" borderId="164" xfId="0" applyFont="1" applyFill="1" applyBorder="1" applyAlignment="1">
      <alignment horizontal="center" vertical="center" wrapText="1"/>
    </xf>
    <xf numFmtId="0" fontId="1" fillId="5" borderId="165" xfId="0" applyFont="1" applyFill="1" applyBorder="1" applyAlignment="1">
      <alignment horizontal="center" vertical="center" wrapText="1"/>
    </xf>
    <xf numFmtId="0" fontId="11" fillId="5" borderId="63" xfId="0" applyFont="1" applyFill="1" applyBorder="1" applyAlignment="1">
      <alignment horizontal="center" vertical="center" wrapText="1"/>
    </xf>
    <xf numFmtId="0" fontId="11" fillId="5" borderId="85" xfId="0" applyFont="1" applyFill="1" applyBorder="1" applyAlignment="1">
      <alignment horizontal="center" vertical="center" wrapText="1"/>
    </xf>
    <xf numFmtId="0" fontId="1" fillId="0" borderId="166" xfId="0" applyFont="1" applyBorder="1" applyAlignment="1" applyProtection="1">
      <alignment horizontal="center" vertical="center" wrapText="1"/>
      <protection locked="0"/>
    </xf>
    <xf numFmtId="0" fontId="1" fillId="0" borderId="167" xfId="0" applyFont="1" applyBorder="1" applyAlignment="1" applyProtection="1">
      <alignment horizontal="center" vertical="center" wrapText="1"/>
      <protection locked="0"/>
    </xf>
    <xf numFmtId="0" fontId="1" fillId="5" borderId="169" xfId="0" applyFont="1" applyFill="1" applyBorder="1" applyAlignment="1">
      <alignment horizontal="center" vertical="center" wrapText="1"/>
    </xf>
    <xf numFmtId="165" fontId="23" fillId="5" borderId="172" xfId="0" applyNumberFormat="1" applyFont="1" applyFill="1" applyBorder="1" applyAlignment="1">
      <alignment horizontal="center" vertical="center"/>
    </xf>
    <xf numFmtId="165" fontId="23" fillId="5" borderId="173" xfId="0" applyNumberFormat="1" applyFont="1" applyFill="1" applyBorder="1" applyAlignment="1">
      <alignment horizontal="center" vertical="center"/>
    </xf>
    <xf numFmtId="0" fontId="73" fillId="5" borderId="0" xfId="0" applyFont="1" applyFill="1" applyAlignment="1">
      <alignment vertical="center"/>
    </xf>
    <xf numFmtId="0" fontId="0" fillId="4" borderId="0" xfId="0" applyFill="1"/>
    <xf numFmtId="0" fontId="93" fillId="4" borderId="0" xfId="0" applyFont="1" applyFill="1"/>
    <xf numFmtId="0" fontId="1" fillId="5" borderId="13" xfId="0" applyFont="1" applyFill="1" applyBorder="1" applyAlignment="1">
      <alignment horizontal="center" vertical="center"/>
    </xf>
    <xf numFmtId="165" fontId="23" fillId="5" borderId="174" xfId="0" applyNumberFormat="1" applyFont="1" applyFill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/>
    </xf>
    <xf numFmtId="0" fontId="11" fillId="0" borderId="24" xfId="0" applyFont="1" applyBorder="1" applyAlignment="1">
      <alignment horizontal="center" vertical="center"/>
    </xf>
    <xf numFmtId="0" fontId="11" fillId="0" borderId="25" xfId="0" applyFont="1" applyBorder="1" applyAlignment="1">
      <alignment horizontal="center" vertical="center"/>
    </xf>
    <xf numFmtId="0" fontId="92" fillId="5" borderId="0" xfId="0" applyFont="1" applyFill="1" applyAlignment="1">
      <alignment horizontal="center" vertical="top" wrapText="1"/>
    </xf>
    <xf numFmtId="0" fontId="0" fillId="5" borderId="0" xfId="0" applyFill="1" applyAlignment="1">
      <alignment vertical="center"/>
    </xf>
    <xf numFmtId="0" fontId="0" fillId="4" borderId="0" xfId="0" applyFill="1" applyAlignment="1">
      <alignment horizontal="center" vertical="center" wrapText="1"/>
    </xf>
    <xf numFmtId="0" fontId="0" fillId="9" borderId="0" xfId="0" applyFill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8" fillId="0" borderId="34" xfId="0" applyFont="1" applyBorder="1" applyAlignment="1">
      <alignment horizontal="center" vertical="center" wrapText="1"/>
    </xf>
    <xf numFmtId="0" fontId="38" fillId="0" borderId="35" xfId="0" applyFont="1" applyBorder="1" applyAlignment="1">
      <alignment horizontal="center" vertical="center" wrapText="1"/>
    </xf>
    <xf numFmtId="0" fontId="94" fillId="0" borderId="0" xfId="0" applyFont="1"/>
    <xf numFmtId="0" fontId="95" fillId="5" borderId="0" xfId="0" applyFont="1" applyFill="1" applyAlignment="1">
      <alignment horizontal="center" vertical="center" wrapText="1"/>
    </xf>
    <xf numFmtId="0" fontId="89" fillId="0" borderId="0" xfId="0" applyFont="1" applyAlignment="1" applyProtection="1">
      <alignment horizontal="center" vertical="center" wrapText="1"/>
      <protection locked="0"/>
    </xf>
    <xf numFmtId="0" fontId="84" fillId="0" borderId="11" xfId="0" applyFont="1" applyBorder="1" applyAlignment="1">
      <alignment horizontal="center" vertical="center"/>
    </xf>
    <xf numFmtId="0" fontId="35" fillId="0" borderId="10" xfId="0" applyFont="1" applyBorder="1" applyAlignment="1">
      <alignment horizontal="center" vertical="center" wrapText="1"/>
    </xf>
    <xf numFmtId="0" fontId="56" fillId="0" borderId="10" xfId="0" applyFont="1" applyBorder="1" applyAlignment="1">
      <alignment horizontal="center" vertical="center" wrapText="1"/>
    </xf>
    <xf numFmtId="0" fontId="1" fillId="5" borderId="77" xfId="0" applyFont="1" applyFill="1" applyBorder="1" applyAlignment="1" applyProtection="1">
      <alignment horizontal="center" vertical="center" wrapText="1"/>
      <protection locked="0"/>
    </xf>
    <xf numFmtId="0" fontId="0" fillId="4" borderId="0" xfId="0" applyFill="1" applyAlignment="1">
      <alignment horizontal="center" vertical="center"/>
    </xf>
    <xf numFmtId="0" fontId="0" fillId="4" borderId="109" xfId="0" applyFill="1" applyBorder="1" applyAlignment="1">
      <alignment horizontal="center" vertical="center"/>
    </xf>
    <xf numFmtId="0" fontId="8" fillId="5" borderId="0" xfId="0" applyFont="1" applyFill="1" applyAlignment="1">
      <alignment horizontal="center" wrapText="1"/>
    </xf>
    <xf numFmtId="0" fontId="67" fillId="4" borderId="0" xfId="0" applyFont="1" applyFill="1" applyAlignment="1">
      <alignment horizontal="center" vertical="center" wrapText="1"/>
    </xf>
    <xf numFmtId="0" fontId="29" fillId="0" borderId="0" xfId="0" applyFont="1" applyAlignment="1">
      <alignment horizontal="center" vertical="center"/>
    </xf>
    <xf numFmtId="0" fontId="32" fillId="0" borderId="0" xfId="0" applyFont="1" applyAlignment="1">
      <alignment horizontal="center" vertical="center" wrapText="1"/>
    </xf>
    <xf numFmtId="0" fontId="26" fillId="0" borderId="0" xfId="0" applyFont="1" applyAlignment="1">
      <alignment horizontal="center" vertical="center"/>
    </xf>
    <xf numFmtId="0" fontId="1" fillId="0" borderId="176" xfId="0" applyFont="1" applyBorder="1" applyAlignment="1" applyProtection="1">
      <alignment horizontal="center" vertical="center" wrapText="1"/>
      <protection locked="0"/>
    </xf>
    <xf numFmtId="0" fontId="1" fillId="0" borderId="177" xfId="0" applyFont="1" applyBorder="1" applyAlignment="1" applyProtection="1">
      <alignment horizontal="center" vertical="center" wrapText="1"/>
      <protection locked="0"/>
    </xf>
    <xf numFmtId="0" fontId="1" fillId="0" borderId="178" xfId="0" applyFont="1" applyBorder="1" applyAlignment="1" applyProtection="1">
      <alignment horizontal="center" vertical="center" wrapText="1"/>
      <protection locked="0"/>
    </xf>
    <xf numFmtId="0" fontId="41" fillId="0" borderId="182" xfId="0" applyFont="1" applyBorder="1" applyAlignment="1" applyProtection="1">
      <alignment horizontal="center" vertical="center" wrapText="1"/>
      <protection locked="0"/>
    </xf>
    <xf numFmtId="0" fontId="41" fillId="0" borderId="18" xfId="0" applyFont="1" applyBorder="1" applyAlignment="1" applyProtection="1">
      <alignment horizontal="center" vertical="center" wrapText="1"/>
      <protection locked="0"/>
    </xf>
    <xf numFmtId="0" fontId="1" fillId="0" borderId="83" xfId="0" applyFont="1" applyBorder="1" applyAlignment="1" applyProtection="1">
      <alignment horizontal="center" vertical="center" wrapText="1"/>
      <protection locked="0"/>
    </xf>
    <xf numFmtId="0" fontId="7" fillId="5" borderId="183" xfId="0" applyFont="1" applyFill="1" applyBorder="1" applyAlignment="1">
      <alignment horizontal="center" vertical="center" wrapText="1"/>
    </xf>
    <xf numFmtId="1" fontId="7" fillId="5" borderId="124" xfId="0" applyNumberFormat="1" applyFont="1" applyFill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4" fontId="11" fillId="0" borderId="184" xfId="0" applyNumberFormat="1" applyFont="1" applyBorder="1" applyAlignment="1">
      <alignment horizontal="center" vertical="center"/>
    </xf>
    <xf numFmtId="14" fontId="11" fillId="0" borderId="185" xfId="0" applyNumberFormat="1" applyFont="1" applyBorder="1" applyAlignment="1">
      <alignment horizontal="center" vertical="center"/>
    </xf>
    <xf numFmtId="14" fontId="11" fillId="0" borderId="186" xfId="0" applyNumberFormat="1" applyFont="1" applyBorder="1" applyAlignment="1">
      <alignment horizontal="center" vertical="center"/>
    </xf>
    <xf numFmtId="0" fontId="13" fillId="5" borderId="0" xfId="0" applyFont="1" applyFill="1" applyAlignment="1">
      <alignment horizontal="left" vertical="center" wrapText="1"/>
    </xf>
    <xf numFmtId="1" fontId="1" fillId="0" borderId="190" xfId="0" applyNumberFormat="1" applyFont="1" applyBorder="1" applyAlignment="1" applyProtection="1">
      <alignment horizontal="center" vertical="center" wrapText="1"/>
      <protection locked="0"/>
    </xf>
    <xf numFmtId="1" fontId="1" fillId="0" borderId="191" xfId="0" applyNumberFormat="1" applyFont="1" applyBorder="1" applyAlignment="1" applyProtection="1">
      <alignment horizontal="center" vertical="center" wrapText="1"/>
      <protection locked="0"/>
    </xf>
    <xf numFmtId="1" fontId="1" fillId="0" borderId="192" xfId="0" applyNumberFormat="1" applyFont="1" applyBorder="1" applyAlignment="1" applyProtection="1">
      <alignment horizontal="center" vertical="center" wrapText="1"/>
      <protection locked="0"/>
    </xf>
    <xf numFmtId="14" fontId="1" fillId="0" borderId="141" xfId="0" applyNumberFormat="1" applyFont="1" applyBorder="1" applyAlignment="1" applyProtection="1">
      <alignment horizontal="center" vertical="center" wrapText="1"/>
      <protection locked="0"/>
    </xf>
    <xf numFmtId="1" fontId="1" fillId="0" borderId="193" xfId="0" applyNumberFormat="1" applyFont="1" applyBorder="1" applyAlignment="1" applyProtection="1">
      <alignment horizontal="center" vertical="center" wrapText="1"/>
      <protection locked="0"/>
    </xf>
    <xf numFmtId="1" fontId="1" fillId="0" borderId="194" xfId="0" applyNumberFormat="1" applyFont="1" applyBorder="1" applyAlignment="1" applyProtection="1">
      <alignment horizontal="center" vertical="center" wrapText="1"/>
      <protection locked="0"/>
    </xf>
    <xf numFmtId="1" fontId="1" fillId="0" borderId="195" xfId="0" applyNumberFormat="1" applyFont="1" applyBorder="1" applyAlignment="1" applyProtection="1">
      <alignment horizontal="center" vertical="center" wrapText="1"/>
      <protection locked="0"/>
    </xf>
    <xf numFmtId="0" fontId="1" fillId="0" borderId="196" xfId="0" applyFont="1" applyBorder="1" applyAlignment="1" applyProtection="1">
      <alignment horizontal="center" vertical="center" wrapText="1"/>
      <protection locked="0"/>
    </xf>
    <xf numFmtId="0" fontId="1" fillId="0" borderId="197" xfId="0" applyFont="1" applyBorder="1" applyAlignment="1" applyProtection="1">
      <alignment horizontal="center" vertical="center" wrapText="1"/>
      <protection locked="0"/>
    </xf>
    <xf numFmtId="0" fontId="1" fillId="0" borderId="198" xfId="0" applyFont="1" applyBorder="1" applyAlignment="1" applyProtection="1">
      <alignment horizontal="center" vertical="center" wrapText="1"/>
      <protection locked="0"/>
    </xf>
    <xf numFmtId="1" fontId="1" fillId="0" borderId="199" xfId="0" applyNumberFormat="1" applyFont="1" applyBorder="1" applyAlignment="1" applyProtection="1">
      <alignment horizontal="center" vertical="center" wrapText="1"/>
      <protection locked="0"/>
    </xf>
    <xf numFmtId="0" fontId="1" fillId="0" borderId="200" xfId="0" applyFont="1" applyBorder="1" applyAlignment="1" applyProtection="1">
      <alignment horizontal="center" vertical="center" wrapText="1"/>
      <protection locked="0"/>
    </xf>
    <xf numFmtId="1" fontId="1" fillId="0" borderId="84" xfId="0" applyNumberFormat="1" applyFont="1" applyBorder="1" applyAlignment="1" applyProtection="1">
      <alignment horizontal="center" vertical="center" wrapText="1"/>
      <protection locked="0"/>
    </xf>
    <xf numFmtId="0" fontId="1" fillId="0" borderId="201" xfId="0" applyFont="1" applyBorder="1" applyAlignment="1" applyProtection="1">
      <alignment horizontal="center" vertical="center" wrapText="1"/>
      <protection locked="0"/>
    </xf>
    <xf numFmtId="0" fontId="38" fillId="0" borderId="137" xfId="0" applyFont="1" applyBorder="1" applyAlignment="1">
      <alignment horizontal="center" vertical="center" wrapText="1"/>
    </xf>
    <xf numFmtId="0" fontId="7" fillId="5" borderId="0" xfId="0" applyFont="1" applyFill="1" applyAlignment="1">
      <alignment horizontal="right" vertical="center" wrapText="1"/>
    </xf>
    <xf numFmtId="0" fontId="99" fillId="10" borderId="0" xfId="0" applyFont="1" applyFill="1" applyAlignment="1">
      <alignment horizontal="right" vertical="center" wrapText="1"/>
    </xf>
    <xf numFmtId="0" fontId="68" fillId="5" borderId="0" xfId="0" applyFont="1" applyFill="1" applyAlignment="1">
      <alignment horizontal="center" vertical="center" wrapText="1"/>
    </xf>
    <xf numFmtId="0" fontId="100" fillId="0" borderId="203" xfId="0" applyFont="1" applyBorder="1" applyAlignment="1" applyProtection="1">
      <alignment horizontal="center" vertical="center" wrapText="1"/>
      <protection locked="0"/>
    </xf>
    <xf numFmtId="0" fontId="3" fillId="0" borderId="0" xfId="0" applyFont="1" applyAlignment="1">
      <alignment horizontal="center" wrapText="1"/>
    </xf>
    <xf numFmtId="0" fontId="0" fillId="0" borderId="0" xfId="0" applyAlignment="1">
      <alignment horizontal="center" wrapText="1"/>
    </xf>
    <xf numFmtId="0" fontId="40" fillId="5" borderId="202" xfId="0" applyFont="1" applyFill="1" applyBorder="1" applyAlignment="1" applyProtection="1">
      <alignment horizontal="center" vertical="center" wrapText="1"/>
      <protection locked="0"/>
    </xf>
    <xf numFmtId="0" fontId="40" fillId="5" borderId="174" xfId="0" applyFont="1" applyFill="1" applyBorder="1" applyAlignment="1" applyProtection="1">
      <alignment horizontal="center" vertical="center" wrapText="1"/>
      <protection locked="0"/>
    </xf>
    <xf numFmtId="0" fontId="40" fillId="5" borderId="172" xfId="0" applyFont="1" applyFill="1" applyBorder="1" applyAlignment="1" applyProtection="1">
      <alignment horizontal="center" vertical="center" wrapText="1"/>
      <protection locked="0"/>
    </xf>
    <xf numFmtId="0" fontId="40" fillId="5" borderId="1" xfId="0" applyFont="1" applyFill="1" applyBorder="1" applyAlignment="1" applyProtection="1">
      <alignment horizontal="center" vertical="center" wrapText="1"/>
      <protection locked="0"/>
    </xf>
    <xf numFmtId="0" fontId="84" fillId="5" borderId="0" xfId="0" applyFont="1" applyFill="1" applyAlignment="1" applyProtection="1">
      <alignment vertical="center" wrapText="1"/>
      <protection locked="0"/>
    </xf>
    <xf numFmtId="0" fontId="3" fillId="5" borderId="0" xfId="0" applyFont="1" applyFill="1" applyAlignment="1" applyProtection="1">
      <alignment horizontal="center" vertical="center" wrapText="1"/>
      <protection locked="0"/>
    </xf>
    <xf numFmtId="0" fontId="40" fillId="5" borderId="90" xfId="0" applyFont="1" applyFill="1" applyBorder="1" applyAlignment="1" applyProtection="1">
      <alignment horizontal="center" vertical="center" wrapText="1"/>
      <protection locked="0"/>
    </xf>
    <xf numFmtId="0" fontId="21" fillId="5" borderId="90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11" fillId="0" borderId="0" xfId="0" applyFont="1" applyAlignment="1" applyProtection="1">
      <alignment horizontal="center" vertical="center" wrapText="1"/>
      <protection locked="0"/>
    </xf>
    <xf numFmtId="0" fontId="47" fillId="0" borderId="0" xfId="0" applyFont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84" fillId="0" borderId="0" xfId="0" applyFont="1" applyAlignment="1" applyProtection="1">
      <alignment vertical="center" wrapText="1"/>
      <protection locked="0"/>
    </xf>
    <xf numFmtId="0" fontId="3" fillId="0" borderId="0" xfId="0" applyFont="1" applyAlignment="1" applyProtection="1">
      <alignment horizontal="center" vertical="center" wrapText="1"/>
      <protection locked="0"/>
    </xf>
    <xf numFmtId="0" fontId="41" fillId="0" borderId="0" xfId="0" applyFont="1" applyAlignment="1" applyProtection="1">
      <alignment horizontal="center" vertical="center" wrapText="1"/>
      <protection locked="0"/>
    </xf>
    <xf numFmtId="0" fontId="13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 applyProtection="1">
      <alignment wrapText="1"/>
      <protection locked="0"/>
    </xf>
    <xf numFmtId="0" fontId="41" fillId="0" borderId="117" xfId="0" applyFont="1" applyBorder="1" applyAlignment="1" applyProtection="1">
      <alignment horizontal="center" vertical="center" wrapText="1"/>
      <protection locked="0"/>
    </xf>
    <xf numFmtId="0" fontId="0" fillId="5" borderId="114" xfId="0" applyFill="1" applyBorder="1" applyAlignment="1">
      <alignment horizontal="center" vertical="center"/>
    </xf>
    <xf numFmtId="0" fontId="0" fillId="5" borderId="207" xfId="0" applyFill="1" applyBorder="1" applyAlignment="1">
      <alignment horizontal="center" vertical="center"/>
    </xf>
    <xf numFmtId="0" fontId="0" fillId="5" borderId="111" xfId="0" applyFill="1" applyBorder="1"/>
    <xf numFmtId="0" fontId="0" fillId="5" borderId="101" xfId="0" applyFill="1" applyBorder="1" applyAlignment="1">
      <alignment horizontal="center" vertical="center"/>
    </xf>
    <xf numFmtId="0" fontId="67" fillId="5" borderId="111" xfId="0" applyFont="1" applyFill="1" applyBorder="1" applyAlignment="1">
      <alignment vertical="center"/>
    </xf>
    <xf numFmtId="0" fontId="67" fillId="5" borderId="101" xfId="0" applyFont="1" applyFill="1" applyBorder="1" applyAlignment="1">
      <alignment horizontal="center" vertical="center"/>
    </xf>
    <xf numFmtId="165" fontId="67" fillId="5" borderId="101" xfId="0" applyNumberFormat="1" applyFont="1" applyFill="1" applyBorder="1" applyAlignment="1">
      <alignment horizontal="center" vertical="center"/>
    </xf>
    <xf numFmtId="0" fontId="85" fillId="5" borderId="111" xfId="0" applyFont="1" applyFill="1" applyBorder="1" applyAlignment="1">
      <alignment horizontal="center" vertical="center"/>
    </xf>
    <xf numFmtId="165" fontId="85" fillId="5" borderId="101" xfId="0" applyNumberFormat="1" applyFont="1" applyFill="1" applyBorder="1" applyAlignment="1">
      <alignment horizontal="center" vertical="center"/>
    </xf>
    <xf numFmtId="0" fontId="0" fillId="5" borderId="206" xfId="0" applyFill="1" applyBorder="1"/>
    <xf numFmtId="0" fontId="84" fillId="5" borderId="119" xfId="0" applyFont="1" applyFill="1" applyBorder="1" applyAlignment="1">
      <alignment horizontal="center" vertical="center"/>
    </xf>
    <xf numFmtId="0" fontId="0" fillId="5" borderId="110" xfId="0" applyFill="1" applyBorder="1" applyAlignment="1">
      <alignment horizontal="center" vertical="center"/>
    </xf>
    <xf numFmtId="0" fontId="41" fillId="0" borderId="208" xfId="0" applyFont="1" applyBorder="1" applyAlignment="1" applyProtection="1">
      <alignment horizontal="center" vertical="center" wrapText="1"/>
      <protection locked="0"/>
    </xf>
    <xf numFmtId="0" fontId="13" fillId="5" borderId="0" xfId="0" applyFont="1" applyFill="1" applyAlignment="1">
      <alignment horizontal="center" vertical="center" wrapText="1"/>
    </xf>
    <xf numFmtId="0" fontId="11" fillId="0" borderId="34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 wrapText="1"/>
    </xf>
    <xf numFmtId="0" fontId="9" fillId="5" borderId="113" xfId="0" applyFont="1" applyFill="1" applyBorder="1" applyAlignment="1">
      <alignment horizontal="center" vertical="center" wrapText="1"/>
    </xf>
    <xf numFmtId="0" fontId="69" fillId="5" borderId="168" xfId="0" applyFont="1" applyFill="1" applyBorder="1" applyAlignment="1">
      <alignment horizontal="center" vertical="center" wrapText="1"/>
    </xf>
    <xf numFmtId="0" fontId="69" fillId="5" borderId="15" xfId="0" applyFont="1" applyFill="1" applyBorder="1" applyAlignment="1">
      <alignment horizontal="center" vertical="center" wrapText="1"/>
    </xf>
    <xf numFmtId="0" fontId="69" fillId="5" borderId="5" xfId="0" applyFont="1" applyFill="1" applyBorder="1" applyAlignment="1">
      <alignment horizontal="center" vertical="center" wrapText="1"/>
    </xf>
    <xf numFmtId="0" fontId="69" fillId="5" borderId="20" xfId="0" applyFont="1" applyFill="1" applyBorder="1" applyAlignment="1">
      <alignment horizontal="center" vertical="center" wrapText="1"/>
    </xf>
    <xf numFmtId="0" fontId="69" fillId="5" borderId="22" xfId="0" applyFont="1" applyFill="1" applyBorder="1" applyAlignment="1">
      <alignment horizontal="center" vertical="center" wrapText="1"/>
    </xf>
    <xf numFmtId="0" fontId="69" fillId="5" borderId="23" xfId="0" applyFont="1" applyFill="1" applyBorder="1" applyAlignment="1">
      <alignment horizontal="center" vertical="center" wrapText="1"/>
    </xf>
    <xf numFmtId="0" fontId="98" fillId="5" borderId="187" xfId="0" applyFont="1" applyFill="1" applyBorder="1" applyAlignment="1">
      <alignment horizontal="center" vertical="center" wrapText="1"/>
    </xf>
    <xf numFmtId="0" fontId="98" fillId="5" borderId="188" xfId="0" applyFont="1" applyFill="1" applyBorder="1" applyAlignment="1">
      <alignment horizontal="center" vertical="center" wrapText="1"/>
    </xf>
    <xf numFmtId="0" fontId="98" fillId="5" borderId="189" xfId="0" applyFont="1" applyFill="1" applyBorder="1" applyAlignment="1">
      <alignment horizontal="center" vertical="center" wrapText="1"/>
    </xf>
    <xf numFmtId="0" fontId="83" fillId="5" borderId="111" xfId="0" applyFont="1" applyFill="1" applyBorder="1" applyAlignment="1">
      <alignment horizontal="center" vertical="center" wrapText="1"/>
    </xf>
    <xf numFmtId="0" fontId="83" fillId="5" borderId="0" xfId="0" applyFont="1" applyFill="1" applyAlignment="1">
      <alignment horizontal="center" vertical="center" wrapText="1"/>
    </xf>
    <xf numFmtId="0" fontId="55" fillId="5" borderId="0" xfId="0" applyFont="1" applyFill="1" applyAlignment="1">
      <alignment horizontal="center" vertical="center" wrapText="1"/>
    </xf>
    <xf numFmtId="0" fontId="38" fillId="4" borderId="0" xfId="0" applyFont="1" applyFill="1" applyAlignment="1">
      <alignment horizontal="center" vertical="center" wrapText="1"/>
    </xf>
    <xf numFmtId="0" fontId="92" fillId="5" borderId="0" xfId="0" applyFont="1" applyFill="1" applyAlignment="1">
      <alignment horizontal="center" vertical="center" wrapText="1"/>
    </xf>
    <xf numFmtId="0" fontId="20" fillId="5" borderId="3" xfId="0" applyFont="1" applyFill="1" applyBorder="1" applyAlignment="1">
      <alignment horizontal="center" vertical="center" wrapText="1"/>
    </xf>
    <xf numFmtId="0" fontId="71" fillId="5" borderId="3" xfId="0" applyFont="1" applyFill="1" applyBorder="1" applyAlignment="1">
      <alignment horizontal="center" vertical="center" wrapText="1"/>
    </xf>
    <xf numFmtId="0" fontId="71" fillId="5" borderId="16" xfId="0" applyFont="1" applyFill="1" applyBorder="1" applyAlignment="1">
      <alignment horizontal="center" vertical="center" wrapText="1"/>
    </xf>
    <xf numFmtId="0" fontId="1" fillId="5" borderId="204" xfId="0" applyFont="1" applyFill="1" applyBorder="1" applyAlignment="1">
      <alignment horizontal="center" vertical="center" wrapText="1"/>
    </xf>
    <xf numFmtId="0" fontId="72" fillId="5" borderId="205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72" fillId="5" borderId="170" xfId="0" applyFont="1" applyFill="1" applyBorder="1" applyAlignment="1">
      <alignment horizontal="center" vertical="center" wrapText="1"/>
    </xf>
    <xf numFmtId="0" fontId="72" fillId="5" borderId="171" xfId="0" applyFont="1" applyFill="1" applyBorder="1" applyAlignment="1">
      <alignment horizontal="center" vertical="center" wrapText="1"/>
    </xf>
    <xf numFmtId="0" fontId="1" fillId="5" borderId="163" xfId="0" applyFont="1" applyFill="1" applyBorder="1" applyAlignment="1">
      <alignment horizontal="center" vertical="center" wrapText="1"/>
    </xf>
    <xf numFmtId="0" fontId="72" fillId="5" borderId="22" xfId="0" applyFont="1" applyFill="1" applyBorder="1" applyAlignment="1">
      <alignment horizontal="center" vertical="center" wrapText="1"/>
    </xf>
    <xf numFmtId="0" fontId="72" fillId="5" borderId="23" xfId="0" applyFont="1" applyFill="1" applyBorder="1" applyAlignment="1">
      <alignment horizontal="center" vertical="center" wrapText="1"/>
    </xf>
    <xf numFmtId="1" fontId="96" fillId="5" borderId="0" xfId="0" applyNumberFormat="1" applyFont="1" applyFill="1" applyAlignment="1">
      <alignment horizontal="center" vertical="center" wrapText="1"/>
    </xf>
    <xf numFmtId="0" fontId="96" fillId="5" borderId="0" xfId="0" applyFont="1" applyFill="1" applyAlignment="1">
      <alignment horizontal="center" vertical="center" wrapText="1"/>
    </xf>
    <xf numFmtId="0" fontId="18" fillId="5" borderId="0" xfId="0" applyFont="1" applyFill="1" applyAlignment="1">
      <alignment horizontal="center" vertical="center" wrapText="1"/>
    </xf>
    <xf numFmtId="0" fontId="75" fillId="6" borderId="96" xfId="0" applyFont="1" applyFill="1" applyBorder="1" applyAlignment="1">
      <alignment horizontal="center" vertical="center" wrapText="1"/>
    </xf>
    <xf numFmtId="0" fontId="49" fillId="6" borderId="97" xfId="0" applyFont="1" applyFill="1" applyBorder="1" applyAlignment="1">
      <alignment horizontal="center" vertical="center"/>
    </xf>
    <xf numFmtId="0" fontId="49" fillId="6" borderId="94" xfId="0" applyFont="1" applyFill="1" applyBorder="1" applyAlignment="1">
      <alignment horizontal="center" vertical="center"/>
    </xf>
    <xf numFmtId="0" fontId="1" fillId="5" borderId="40" xfId="0" applyFont="1" applyFill="1" applyBorder="1" applyAlignment="1">
      <alignment horizontal="center" vertical="center" wrapText="1"/>
    </xf>
    <xf numFmtId="0" fontId="71" fillId="5" borderId="41" xfId="0" applyFont="1" applyFill="1" applyBorder="1" applyAlignment="1">
      <alignment horizontal="center" vertical="center"/>
    </xf>
    <xf numFmtId="165" fontId="33" fillId="5" borderId="34" xfId="0" applyNumberFormat="1" applyFont="1" applyFill="1" applyBorder="1" applyAlignment="1">
      <alignment horizontal="center" vertical="center" wrapText="1"/>
    </xf>
    <xf numFmtId="0" fontId="34" fillId="5" borderId="49" xfId="0" applyFont="1" applyFill="1" applyBorder="1" applyAlignment="1">
      <alignment horizontal="center" vertical="center"/>
    </xf>
    <xf numFmtId="0" fontId="34" fillId="5" borderId="35" xfId="0" applyFont="1" applyFill="1" applyBorder="1" applyAlignment="1">
      <alignment horizontal="center" vertical="center"/>
    </xf>
    <xf numFmtId="165" fontId="14" fillId="5" borderId="34" xfId="0" applyNumberFormat="1" applyFont="1" applyFill="1" applyBorder="1" applyAlignment="1">
      <alignment horizontal="center" vertical="center" wrapText="1"/>
    </xf>
    <xf numFmtId="0" fontId="80" fillId="5" borderId="49" xfId="0" applyFont="1" applyFill="1" applyBorder="1" applyAlignment="1">
      <alignment horizontal="center" vertical="center"/>
    </xf>
    <xf numFmtId="0" fontId="80" fillId="5" borderId="35" xfId="0" applyFont="1" applyFill="1" applyBorder="1" applyAlignment="1">
      <alignment horizontal="center" vertical="center"/>
    </xf>
    <xf numFmtId="0" fontId="84" fillId="5" borderId="0" xfId="0" applyFont="1" applyFill="1" applyAlignment="1">
      <alignment horizontal="center" vertical="center" wrapText="1"/>
    </xf>
    <xf numFmtId="0" fontId="84" fillId="5" borderId="98" xfId="0" applyFont="1" applyFill="1" applyBorder="1" applyAlignment="1">
      <alignment horizontal="center" vertical="center" wrapText="1"/>
    </xf>
    <xf numFmtId="0" fontId="13" fillId="5" borderId="10" xfId="0" applyFont="1" applyFill="1" applyBorder="1" applyAlignment="1">
      <alignment horizontal="center" vertical="center" wrapText="1"/>
    </xf>
    <xf numFmtId="0" fontId="48" fillId="5" borderId="10" xfId="0" applyFont="1" applyFill="1" applyBorder="1" applyAlignment="1">
      <alignment horizontal="center" vertical="center"/>
    </xf>
    <xf numFmtId="0" fontId="69" fillId="5" borderId="152" xfId="0" applyFont="1" applyFill="1" applyBorder="1" applyAlignment="1">
      <alignment horizontal="center" vertical="center" wrapText="1"/>
    </xf>
    <xf numFmtId="0" fontId="37" fillId="5" borderId="124" xfId="0" applyFont="1" applyFill="1" applyBorder="1" applyAlignment="1">
      <alignment horizontal="center" vertical="center"/>
    </xf>
    <xf numFmtId="0" fontId="37" fillId="5" borderId="129" xfId="0" applyFont="1" applyFill="1" applyBorder="1" applyAlignment="1">
      <alignment horizontal="center" vertical="center"/>
    </xf>
    <xf numFmtId="0" fontId="70" fillId="5" borderId="153" xfId="0" applyFont="1" applyFill="1" applyBorder="1" applyAlignment="1">
      <alignment horizontal="center" vertical="center"/>
    </xf>
    <xf numFmtId="0" fontId="37" fillId="5" borderId="98" xfId="0" applyFont="1" applyFill="1" applyBorder="1" applyAlignment="1">
      <alignment horizontal="center" vertical="center"/>
    </xf>
    <xf numFmtId="0" fontId="37" fillId="5" borderId="110" xfId="0" applyFont="1" applyFill="1" applyBorder="1" applyAlignment="1">
      <alignment horizontal="center" vertical="center"/>
    </xf>
    <xf numFmtId="0" fontId="1" fillId="5" borderId="100" xfId="0" applyFont="1" applyFill="1" applyBorder="1" applyAlignment="1">
      <alignment horizontal="center" vertical="center" wrapText="1"/>
    </xf>
    <xf numFmtId="0" fontId="69" fillId="5" borderId="123" xfId="0" applyFont="1" applyFill="1" applyBorder="1" applyAlignment="1">
      <alignment horizontal="center" vertical="center" wrapText="1"/>
    </xf>
    <xf numFmtId="0" fontId="70" fillId="5" borderId="125" xfId="0" applyFont="1" applyFill="1" applyBorder="1" applyAlignment="1">
      <alignment horizontal="center" vertical="center"/>
    </xf>
    <xf numFmtId="0" fontId="70" fillId="5" borderId="131" xfId="0" applyFont="1" applyFill="1" applyBorder="1" applyAlignment="1">
      <alignment horizontal="center" vertical="center"/>
    </xf>
    <xf numFmtId="0" fontId="70" fillId="5" borderId="132" xfId="0" applyFont="1" applyFill="1" applyBorder="1" applyAlignment="1">
      <alignment horizontal="center" vertical="center"/>
    </xf>
    <xf numFmtId="0" fontId="70" fillId="5" borderId="133" xfId="0" applyFont="1" applyFill="1" applyBorder="1" applyAlignment="1">
      <alignment horizontal="center" vertical="center"/>
    </xf>
    <xf numFmtId="0" fontId="70" fillId="5" borderId="102" xfId="0" applyFont="1" applyFill="1" applyBorder="1" applyAlignment="1">
      <alignment horizontal="center" vertical="center"/>
    </xf>
    <xf numFmtId="0" fontId="70" fillId="5" borderId="98" xfId="0" applyFont="1" applyFill="1" applyBorder="1" applyAlignment="1">
      <alignment horizontal="center" vertical="center"/>
    </xf>
    <xf numFmtId="0" fontId="70" fillId="5" borderId="0" xfId="0" applyFont="1" applyFill="1" applyAlignment="1">
      <alignment horizontal="center" vertical="center"/>
    </xf>
    <xf numFmtId="0" fontId="70" fillId="5" borderId="103" xfId="0" applyFont="1" applyFill="1" applyBorder="1" applyAlignment="1">
      <alignment horizontal="center" vertical="center"/>
    </xf>
    <xf numFmtId="0" fontId="20" fillId="4" borderId="179" xfId="0" applyFont="1" applyFill="1" applyBorder="1" applyAlignment="1">
      <alignment horizontal="center" vertical="center" wrapText="1"/>
    </xf>
    <xf numFmtId="0" fontId="20" fillId="4" borderId="180" xfId="0" applyFont="1" applyFill="1" applyBorder="1" applyAlignment="1">
      <alignment horizontal="center" vertical="center" wrapText="1"/>
    </xf>
    <xf numFmtId="0" fontId="20" fillId="4" borderId="181" xfId="0" applyFont="1" applyFill="1" applyBorder="1" applyAlignment="1">
      <alignment horizontal="center" vertical="center" wrapText="1"/>
    </xf>
    <xf numFmtId="0" fontId="11" fillId="0" borderId="84" xfId="0" applyFont="1" applyBorder="1" applyAlignment="1">
      <alignment horizontal="center" vertical="center"/>
    </xf>
    <xf numFmtId="0" fontId="5" fillId="5" borderId="37" xfId="0" applyFont="1" applyFill="1" applyBorder="1" applyAlignment="1">
      <alignment horizontal="center" vertical="center" wrapText="1"/>
    </xf>
    <xf numFmtId="0" fontId="5" fillId="5" borderId="38" xfId="0" applyFont="1" applyFill="1" applyBorder="1" applyAlignment="1">
      <alignment horizontal="center" vertical="center" wrapText="1"/>
    </xf>
    <xf numFmtId="0" fontId="5" fillId="5" borderId="39" xfId="0" applyFont="1" applyFill="1" applyBorder="1" applyAlignment="1">
      <alignment horizontal="center" vertical="center" wrapText="1"/>
    </xf>
    <xf numFmtId="0" fontId="5" fillId="5" borderId="102" xfId="0" applyFont="1" applyFill="1" applyBorder="1" applyAlignment="1">
      <alignment horizontal="center" vertical="center" wrapText="1"/>
    </xf>
    <xf numFmtId="0" fontId="5" fillId="5" borderId="98" xfId="0" applyFont="1" applyFill="1" applyBorder="1" applyAlignment="1">
      <alignment horizontal="center" vertical="center" wrapText="1"/>
    </xf>
    <xf numFmtId="0" fontId="5" fillId="5" borderId="103" xfId="0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wrapText="1"/>
    </xf>
    <xf numFmtId="0" fontId="51" fillId="5" borderId="175" xfId="0" applyFont="1" applyFill="1" applyBorder="1" applyAlignment="1">
      <alignment horizontal="center" vertical="center" wrapText="1"/>
    </xf>
    <xf numFmtId="0" fontId="51" fillId="5" borderId="1" xfId="0" applyFont="1" applyFill="1" applyBorder="1" applyAlignment="1">
      <alignment wrapText="1"/>
    </xf>
    <xf numFmtId="0" fontId="20" fillId="5" borderId="0" xfId="0" applyFont="1" applyFill="1" applyAlignment="1">
      <alignment horizontal="center" vertical="center" wrapText="1"/>
    </xf>
    <xf numFmtId="0" fontId="46" fillId="5" borderId="0" xfId="0" applyFont="1" applyFill="1" applyAlignment="1">
      <alignment wrapText="1"/>
    </xf>
    <xf numFmtId="0" fontId="1" fillId="5" borderId="146" xfId="0" applyFont="1" applyFill="1" applyBorder="1" applyAlignment="1">
      <alignment horizontal="center" vertical="center" wrapText="1"/>
    </xf>
    <xf numFmtId="0" fontId="71" fillId="5" borderId="147" xfId="0" applyFont="1" applyFill="1" applyBorder="1" applyAlignment="1">
      <alignment wrapText="1"/>
    </xf>
    <xf numFmtId="0" fontId="7" fillId="5" borderId="0" xfId="0" applyFont="1" applyFill="1" applyAlignment="1">
      <alignment horizontal="center" vertical="center" wrapText="1"/>
    </xf>
    <xf numFmtId="0" fontId="0" fillId="5" borderId="0" xfId="0" applyFill="1"/>
    <xf numFmtId="0" fontId="13" fillId="5" borderId="0" xfId="0" applyFont="1" applyFill="1" applyAlignment="1">
      <alignment horizontal="right" vertical="center" wrapText="1"/>
    </xf>
    <xf numFmtId="0" fontId="48" fillId="5" borderId="0" xfId="0" applyFont="1" applyFill="1"/>
    <xf numFmtId="165" fontId="78" fillId="5" borderId="0" xfId="0" applyNumberFormat="1" applyFont="1" applyFill="1" applyAlignment="1">
      <alignment horizontal="center" vertical="center" wrapText="1"/>
    </xf>
    <xf numFmtId="0" fontId="38" fillId="5" borderId="0" xfId="0" applyFont="1" applyFill="1"/>
    <xf numFmtId="0" fontId="1" fillId="5" borderId="0" xfId="0" applyFont="1" applyFill="1" applyAlignment="1">
      <alignment horizontal="center" vertical="center"/>
    </xf>
    <xf numFmtId="0" fontId="45" fillId="5" borderId="0" xfId="0" applyFont="1" applyFill="1"/>
    <xf numFmtId="0" fontId="97" fillId="5" borderId="38" xfId="0" applyFont="1" applyFill="1" applyBorder="1" applyAlignment="1">
      <alignment horizontal="center" vertical="center" wrapText="1"/>
    </xf>
    <xf numFmtId="0" fontId="97" fillId="5" borderId="14" xfId="0" applyFont="1" applyFill="1" applyBorder="1" applyAlignment="1">
      <alignment horizontal="center" vertical="center" wrapText="1"/>
    </xf>
    <xf numFmtId="0" fontId="97" fillId="5" borderId="0" xfId="0" applyFont="1" applyFill="1" applyAlignment="1">
      <alignment horizontal="center" vertical="center" wrapText="1"/>
    </xf>
    <xf numFmtId="0" fontId="67" fillId="5" borderId="0" xfId="0" applyFont="1" applyFill="1" applyAlignment="1">
      <alignment horizontal="center" vertical="center"/>
    </xf>
    <xf numFmtId="0" fontId="79" fillId="5" borderId="175" xfId="0" applyFont="1" applyFill="1" applyBorder="1" applyAlignment="1">
      <alignment horizontal="center" vertical="center" wrapText="1"/>
    </xf>
    <xf numFmtId="0" fontId="35" fillId="5" borderId="1" xfId="0" applyFont="1" applyFill="1" applyBorder="1" applyAlignment="1">
      <alignment horizontal="center" vertical="center" wrapText="1"/>
    </xf>
    <xf numFmtId="0" fontId="60" fillId="5" borderId="97" xfId="0" applyFont="1" applyFill="1" applyBorder="1" applyAlignment="1">
      <alignment horizontal="left" vertical="top" wrapText="1"/>
    </xf>
    <xf numFmtId="0" fontId="20" fillId="7" borderId="57" xfId="0" applyFont="1" applyFill="1" applyBorder="1" applyAlignment="1">
      <alignment horizontal="center" vertical="center" wrapText="1"/>
    </xf>
    <xf numFmtId="0" fontId="72" fillId="5" borderId="63" xfId="0" applyFont="1" applyFill="1" applyBorder="1" applyAlignment="1">
      <alignment wrapText="1"/>
    </xf>
    <xf numFmtId="0" fontId="20" fillId="5" borderId="57" xfId="0" applyFont="1" applyFill="1" applyBorder="1" applyAlignment="1">
      <alignment horizontal="center" vertical="center" wrapText="1"/>
    </xf>
    <xf numFmtId="165" fontId="20" fillId="5" borderId="0" xfId="0" applyNumberFormat="1" applyFont="1" applyFill="1" applyAlignment="1">
      <alignment horizontal="center" vertical="center" wrapText="1"/>
    </xf>
    <xf numFmtId="0" fontId="20" fillId="5" borderId="58" xfId="0" applyFont="1" applyFill="1" applyBorder="1" applyAlignment="1">
      <alignment horizontal="center" vertical="center" wrapText="1"/>
    </xf>
    <xf numFmtId="0" fontId="72" fillId="5" borderId="64" xfId="0" applyFont="1" applyFill="1" applyBorder="1" applyAlignment="1">
      <alignment wrapText="1"/>
    </xf>
    <xf numFmtId="0" fontId="20" fillId="5" borderId="59" xfId="0" applyFont="1" applyFill="1" applyBorder="1" applyAlignment="1">
      <alignment horizontal="center" vertical="center" wrapText="1"/>
    </xf>
    <xf numFmtId="0" fontId="72" fillId="5" borderId="65" xfId="0" applyFont="1" applyFill="1" applyBorder="1" applyAlignment="1">
      <alignment wrapText="1"/>
    </xf>
    <xf numFmtId="0" fontId="20" fillId="7" borderId="55" xfId="0" applyFont="1" applyFill="1" applyBorder="1" applyAlignment="1">
      <alignment horizontal="center" vertical="center" wrapText="1"/>
    </xf>
    <xf numFmtId="0" fontId="72" fillId="5" borderId="62" xfId="0" applyFont="1" applyFill="1" applyBorder="1" applyAlignment="1">
      <alignment wrapText="1"/>
    </xf>
    <xf numFmtId="0" fontId="20" fillId="7" borderId="56" xfId="0" applyFont="1" applyFill="1" applyBorder="1" applyAlignment="1">
      <alignment horizontal="center" vertical="center" wrapText="1"/>
    </xf>
    <xf numFmtId="0" fontId="72" fillId="5" borderId="21" xfId="0" applyFont="1" applyFill="1" applyBorder="1" applyAlignment="1">
      <alignment wrapText="1"/>
    </xf>
    <xf numFmtId="0" fontId="20" fillId="5" borderId="60" xfId="0" applyFont="1" applyFill="1" applyBorder="1" applyAlignment="1">
      <alignment horizontal="center" vertical="center" wrapText="1"/>
    </xf>
    <xf numFmtId="0" fontId="72" fillId="5" borderId="44" xfId="0" applyFont="1" applyFill="1" applyBorder="1" applyAlignment="1">
      <alignment wrapText="1"/>
    </xf>
    <xf numFmtId="0" fontId="20" fillId="5" borderId="61" xfId="0" applyFont="1" applyFill="1" applyBorder="1" applyAlignment="1">
      <alignment horizontal="center" vertical="center" wrapText="1"/>
    </xf>
    <xf numFmtId="0" fontId="72" fillId="5" borderId="66" xfId="0" applyFont="1" applyFill="1" applyBorder="1" applyAlignment="1">
      <alignment wrapText="1"/>
    </xf>
    <xf numFmtId="0" fontId="60" fillId="5" borderId="0" xfId="0" applyFont="1" applyFill="1" applyAlignment="1">
      <alignment horizontal="center" vertical="center" wrapText="1"/>
    </xf>
    <xf numFmtId="0" fontId="61" fillId="5" borderId="0" xfId="0" applyFont="1" applyFill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7" borderId="34" xfId="0" applyFont="1" applyFill="1" applyBorder="1" applyAlignment="1" applyProtection="1">
      <alignment horizontal="center" vertical="center" wrapText="1"/>
      <protection locked="0"/>
    </xf>
    <xf numFmtId="0" fontId="4" fillId="5" borderId="105" xfId="0" applyFont="1" applyFill="1" applyBorder="1" applyAlignment="1" applyProtection="1">
      <alignment vertical="center" wrapText="1"/>
      <protection locked="0"/>
    </xf>
    <xf numFmtId="0" fontId="19" fillId="2" borderId="34" xfId="0" applyFont="1" applyFill="1" applyBorder="1" applyAlignment="1" applyProtection="1">
      <alignment horizontal="center" vertical="center" wrapText="1"/>
      <protection locked="0"/>
    </xf>
    <xf numFmtId="0" fontId="4" fillId="0" borderId="35" xfId="0" applyFont="1" applyBorder="1" applyAlignment="1" applyProtection="1">
      <alignment vertical="center" wrapText="1"/>
      <protection locked="0"/>
    </xf>
    <xf numFmtId="0" fontId="77" fillId="5" borderId="0" xfId="0" applyFont="1" applyFill="1" applyAlignment="1">
      <alignment horizontal="right" vertical="center" wrapText="1"/>
    </xf>
    <xf numFmtId="0" fontId="38" fillId="5" borderId="0" xfId="0" applyFont="1" applyFill="1" applyAlignment="1">
      <alignment vertical="center" wrapText="1"/>
    </xf>
    <xf numFmtId="0" fontId="3" fillId="5" borderId="0" xfId="0" applyFont="1" applyFill="1" applyAlignment="1">
      <alignment horizontal="center" vertical="center" wrapText="1"/>
    </xf>
    <xf numFmtId="0" fontId="35" fillId="5" borderId="0" xfId="0" applyFont="1" applyFill="1" applyAlignment="1">
      <alignment vertical="center" wrapText="1"/>
    </xf>
    <xf numFmtId="0" fontId="0" fillId="0" borderId="0" xfId="0" applyAlignment="1">
      <alignment horizontal="center" vertical="center"/>
    </xf>
    <xf numFmtId="0" fontId="85" fillId="5" borderId="0" xfId="0" applyFont="1" applyFill="1" applyAlignment="1">
      <alignment horizontal="center" vertical="center"/>
    </xf>
    <xf numFmtId="0" fontId="13" fillId="0" borderId="157" xfId="0" applyFont="1" applyBorder="1" applyAlignment="1" applyProtection="1">
      <alignment horizontal="center" vertical="center" wrapText="1"/>
      <protection locked="0"/>
    </xf>
    <xf numFmtId="0" fontId="51" fillId="5" borderId="0" xfId="0" applyFont="1" applyFill="1" applyAlignment="1">
      <alignment horizontal="center" vertical="center" wrapText="1"/>
    </xf>
    <xf numFmtId="165" fontId="22" fillId="5" borderId="0" xfId="0" applyNumberFormat="1" applyFont="1" applyFill="1" applyAlignment="1">
      <alignment horizontal="center" vertical="center" wrapText="1"/>
    </xf>
    <xf numFmtId="0" fontId="41" fillId="5" borderId="91" xfId="0" applyFont="1" applyFill="1" applyBorder="1" applyAlignment="1" applyProtection="1">
      <alignment horizontal="center" vertical="center" wrapText="1"/>
      <protection locked="0"/>
    </xf>
    <xf numFmtId="0" fontId="48" fillId="5" borderId="93" xfId="0" applyFont="1" applyFill="1" applyBorder="1" applyProtection="1">
      <protection locked="0"/>
    </xf>
    <xf numFmtId="0" fontId="21" fillId="5" borderId="106" xfId="0" applyFont="1" applyFill="1" applyBorder="1" applyAlignment="1" applyProtection="1">
      <alignment horizontal="center" vertical="center" wrapText="1"/>
      <protection locked="0"/>
    </xf>
    <xf numFmtId="0" fontId="0" fillId="5" borderId="106" xfId="0" applyFill="1" applyBorder="1" applyProtection="1">
      <protection locked="0"/>
    </xf>
    <xf numFmtId="0" fontId="89" fillId="0" borderId="34" xfId="0" applyFont="1" applyBorder="1" applyAlignment="1" applyProtection="1">
      <alignment horizontal="center" vertical="top" wrapText="1"/>
      <protection locked="0"/>
    </xf>
    <xf numFmtId="0" fontId="89" fillId="0" borderId="35" xfId="0" applyFont="1" applyBorder="1" applyAlignment="1" applyProtection="1">
      <alignment horizontal="center" vertical="top" wrapText="1"/>
      <protection locked="0"/>
    </xf>
    <xf numFmtId="0" fontId="60" fillId="5" borderId="112" xfId="0" applyFont="1" applyFill="1" applyBorder="1" applyAlignment="1">
      <alignment horizontal="center" vertical="center" wrapText="1"/>
    </xf>
    <xf numFmtId="0" fontId="60" fillId="5" borderId="113" xfId="0" applyFont="1" applyFill="1" applyBorder="1" applyAlignment="1">
      <alignment horizontal="center" vertical="center" wrapText="1"/>
    </xf>
    <xf numFmtId="0" fontId="60" fillId="5" borderId="114" xfId="0" applyFont="1" applyFill="1" applyBorder="1" applyAlignment="1">
      <alignment horizontal="center" vertical="center" wrapText="1"/>
    </xf>
    <xf numFmtId="0" fontId="60" fillId="5" borderId="119" xfId="0" applyFont="1" applyFill="1" applyBorder="1" applyAlignment="1">
      <alignment horizontal="center" vertical="center" wrapText="1"/>
    </xf>
    <xf numFmtId="0" fontId="60" fillId="5" borderId="98" xfId="0" applyFont="1" applyFill="1" applyBorder="1" applyAlignment="1">
      <alignment horizontal="center" vertical="center" wrapText="1"/>
    </xf>
    <xf numFmtId="0" fontId="60" fillId="5" borderId="110" xfId="0" applyFont="1" applyFill="1" applyBorder="1" applyAlignment="1">
      <alignment horizontal="center" vertical="center" wrapText="1"/>
    </xf>
    <xf numFmtId="0" fontId="88" fillId="0" borderId="159" xfId="1" applyBorder="1" applyAlignment="1" applyProtection="1">
      <alignment horizontal="center" vertical="top" wrapText="1"/>
      <protection locked="0"/>
    </xf>
    <xf numFmtId="0" fontId="88" fillId="0" borderId="149" xfId="1" applyBorder="1" applyAlignment="1" applyProtection="1">
      <alignment horizontal="center" vertical="top" wrapText="1"/>
      <protection locked="0"/>
    </xf>
    <xf numFmtId="0" fontId="20" fillId="0" borderId="0" xfId="0" applyFont="1" applyAlignment="1">
      <alignment horizontal="center" vertical="center" wrapText="1"/>
    </xf>
    <xf numFmtId="0" fontId="0" fillId="0" borderId="0" xfId="0"/>
    <xf numFmtId="14" fontId="89" fillId="0" borderId="34" xfId="0" applyNumberFormat="1" applyFont="1" applyBorder="1" applyAlignment="1" applyProtection="1">
      <alignment horizontal="center" vertical="top" wrapText="1"/>
      <protection locked="0"/>
    </xf>
    <xf numFmtId="0" fontId="36" fillId="5" borderId="0" xfId="0" applyFont="1" applyFill="1" applyAlignment="1">
      <alignment horizontal="center" vertical="center" wrapText="1"/>
    </xf>
    <xf numFmtId="0" fontId="37" fillId="5" borderId="0" xfId="0" applyFont="1" applyFill="1"/>
    <xf numFmtId="0" fontId="41" fillId="5" borderId="0" xfId="0" applyFont="1" applyFill="1" applyAlignment="1">
      <alignment horizontal="right" vertical="center" wrapText="1"/>
    </xf>
    <xf numFmtId="0" fontId="67" fillId="5" borderId="101" xfId="0" applyFont="1" applyFill="1" applyBorder="1" applyAlignment="1">
      <alignment horizontal="center" vertical="center"/>
    </xf>
    <xf numFmtId="0" fontId="24" fillId="5" borderId="111" xfId="0" applyFont="1" applyFill="1" applyBorder="1" applyAlignment="1">
      <alignment horizontal="center" vertical="center" wrapText="1"/>
    </xf>
    <xf numFmtId="0" fontId="81" fillId="5" borderId="112" xfId="0" applyFont="1" applyFill="1" applyBorder="1" applyAlignment="1">
      <alignment horizontal="center" vertical="center"/>
    </xf>
    <xf numFmtId="0" fontId="81" fillId="5" borderId="206" xfId="0" applyFont="1" applyFill="1" applyBorder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5" fillId="0" borderId="108" xfId="0" applyFont="1" applyBorder="1" applyAlignment="1">
      <alignment horizontal="center" vertical="center"/>
    </xf>
  </cellXfs>
  <cellStyles count="2">
    <cellStyle name="Hyperlink" xfId="1" xr:uid="{00000000-000B-0000-0000-000008000000}"/>
    <cellStyle name="Normale" xfId="0" builtinId="0"/>
  </cellStyles>
  <dxfs count="175">
    <dxf>
      <fill>
        <patternFill patternType="solid">
          <bgColor rgb="FF00B05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bgColor rgb="FFFF0000"/>
        </patternFill>
      </fill>
      <border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ill>
        <patternFill patternType="solid">
          <bgColor rgb="FF00B05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>
          <bgColor rgb="FFFF0000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B050"/>
        </patternFill>
      </fill>
    </dxf>
    <dxf>
      <fill>
        <patternFill>
          <bgColor rgb="FF00B05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>
          <bgColor theme="0"/>
        </patternFill>
      </fill>
    </dxf>
    <dxf>
      <fill>
        <patternFill patternType="solid">
          <bgColor theme="7" tint="0.39997558519241921"/>
        </patternFill>
      </fill>
    </dxf>
    <dxf>
      <fill>
        <patternFill patternType="solid">
          <fgColor rgb="FFFF0000"/>
          <bgColor rgb="FFFFFF00"/>
        </patternFill>
      </fill>
    </dxf>
    <dxf>
      <fill>
        <patternFill patternType="solid"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 patternType="solid">
          <bgColor rgb="FFFFC000"/>
        </patternFill>
      </fill>
    </dxf>
    <dxf>
      <fill>
        <patternFill patternType="solid">
          <bgColor rgb="FFFFC0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  <border>
        <vertical/>
        <horizontal/>
      </border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>
          <bgColor theme="7"/>
        </patternFill>
      </fill>
    </dxf>
    <dxf>
      <fill>
        <patternFill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>
          <bgColor rgb="FFFFEB9C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bgColor theme="0" tint="-4.9989318521683403E-2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 patternType="solid">
          <bgColor theme="0" tint="-4.9989318521683403E-2"/>
        </patternFill>
      </fill>
    </dxf>
    <dxf>
      <fill>
        <patternFill>
          <bgColor theme="2" tint="-4.9989318521683403E-2"/>
        </patternFill>
      </fill>
    </dxf>
    <dxf>
      <fill>
        <patternFill>
          <bgColor theme="2" tint="-4.9989318521683403E-2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theme="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bgColor rgb="FFFF0000"/>
        </patternFill>
      </fill>
    </dxf>
    <dxf>
      <font>
        <color rgb="FFFF0000"/>
      </font>
      <fill>
        <patternFill patternType="solid">
          <bgColor theme="2" tint="-4.9989318521683403E-2"/>
        </patternFill>
      </fill>
    </dxf>
    <dxf>
      <font>
        <color rgb="FFFF0000"/>
      </font>
      <fill>
        <patternFill patternType="solid"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0000"/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outlinePr summaryBelow="0" summaryRight="0"/>
    <pageSetUpPr fitToPage="1"/>
  </sheetPr>
  <dimension ref="A1:O48"/>
  <sheetViews>
    <sheetView showGridLines="0" tabSelected="1" zoomScale="160" zoomScaleNormal="160" workbookViewId="0">
      <pane ySplit="2" topLeftCell="A21" activePane="bottomLeft" state="frozen"/>
      <selection pane="bottomLeft" activeCell="C26" sqref="C26"/>
    </sheetView>
  </sheetViews>
  <sheetFormatPr defaultColWidth="12.7109375" defaultRowHeight="15.75" customHeight="1"/>
  <cols>
    <col min="1" max="1" width="4" style="321" customWidth="1"/>
    <col min="2" max="2" width="4.7109375" style="321" customWidth="1"/>
    <col min="3" max="3" width="31.140625" style="35" customWidth="1"/>
    <col min="4" max="4" width="16.7109375" style="35" customWidth="1"/>
    <col min="5" max="5" width="11.85546875" style="35" customWidth="1"/>
    <col min="6" max="6" width="15.140625" style="35" customWidth="1"/>
    <col min="7" max="7" width="34.42578125" style="35" customWidth="1"/>
    <col min="8" max="8" width="17.42578125" style="35" customWidth="1"/>
    <col min="9" max="9" width="18" style="35" customWidth="1"/>
    <col min="10" max="10" width="35.7109375" style="35" customWidth="1"/>
    <col min="11" max="11" width="11.85546875" style="35" customWidth="1"/>
    <col min="12" max="12" width="13.7109375" style="35" customWidth="1"/>
    <col min="13" max="13" width="7.85546875" style="35" hidden="1" customWidth="1"/>
    <col min="14" max="14" width="22" style="35" hidden="1" customWidth="1"/>
    <col min="15" max="15" width="11.140625" style="35" customWidth="1"/>
    <col min="16" max="16384" width="12.7109375" style="35"/>
  </cols>
  <sheetData>
    <row r="1" spans="1:15" ht="29.1" customHeight="1" thickBot="1">
      <c r="A1" s="320"/>
      <c r="B1" s="320"/>
      <c r="C1" s="335" t="s">
        <v>776</v>
      </c>
      <c r="D1" s="320"/>
      <c r="E1" s="320"/>
      <c r="F1" s="320"/>
      <c r="G1" s="320"/>
      <c r="H1" s="320"/>
      <c r="I1" s="320"/>
      <c r="J1" s="320"/>
      <c r="K1" s="320"/>
      <c r="L1" s="320"/>
    </row>
    <row r="2" spans="1:15" ht="87.95" customHeight="1" thickBot="1">
      <c r="A2" s="320"/>
      <c r="B2" s="320"/>
      <c r="C2" s="372" t="s">
        <v>780</v>
      </c>
      <c r="D2" s="371" t="str">
        <f>IFERROR(VLOOKUP(C2,Elenchi!A:B,2,FALSE),"")</f>
        <v>COMT02</v>
      </c>
      <c r="E2" s="33"/>
      <c r="F2" s="423" t="s">
        <v>0</v>
      </c>
      <c r="G2" s="423"/>
      <c r="H2" s="423"/>
      <c r="I2" s="33"/>
      <c r="J2" s="33"/>
      <c r="K2" s="33"/>
      <c r="L2" s="33"/>
      <c r="M2" s="15"/>
      <c r="N2" s="15"/>
      <c r="O2" s="34"/>
    </row>
    <row r="3" spans="1:15" ht="31.5" customHeight="1" thickBot="1">
      <c r="A3" s="320"/>
      <c r="B3" s="320"/>
      <c r="C3" s="96"/>
      <c r="D3" s="96"/>
      <c r="E3" s="96"/>
      <c r="F3" s="96"/>
      <c r="G3" s="96"/>
      <c r="H3" s="334"/>
      <c r="I3" s="334"/>
      <c r="J3" s="96"/>
      <c r="K3" s="96"/>
      <c r="L3" s="96"/>
      <c r="M3" s="5"/>
      <c r="N3" s="5"/>
      <c r="O3" s="8"/>
    </row>
    <row r="4" spans="1:15" ht="63" customHeight="1" thickBot="1">
      <c r="A4" s="320"/>
      <c r="B4" s="320"/>
      <c r="C4" s="406" t="s">
        <v>764</v>
      </c>
      <c r="D4" s="406"/>
      <c r="E4" s="416"/>
      <c r="F4" s="417"/>
      <c r="G4" s="418"/>
      <c r="H4" s="435"/>
      <c r="I4" s="436"/>
      <c r="J4" s="120"/>
      <c r="K4" s="120"/>
      <c r="L4" s="120"/>
      <c r="M4" s="5"/>
      <c r="N4" s="5"/>
      <c r="O4" s="8"/>
    </row>
    <row r="5" spans="1:15" ht="19.5" thickBot="1">
      <c r="A5" s="320"/>
      <c r="B5" s="320"/>
      <c r="C5" s="33"/>
      <c r="D5" s="33"/>
      <c r="E5" s="32"/>
      <c r="F5" s="32"/>
      <c r="G5" s="32"/>
      <c r="H5" s="97"/>
      <c r="I5" s="96"/>
      <c r="J5" s="96"/>
      <c r="K5" s="96"/>
      <c r="L5" s="96"/>
      <c r="M5" s="5"/>
      <c r="N5" s="5"/>
      <c r="O5" s="8"/>
    </row>
    <row r="6" spans="1:15" ht="20.100000000000001" customHeight="1" thickTop="1">
      <c r="A6" s="320"/>
      <c r="B6" s="320"/>
      <c r="C6" s="98"/>
      <c r="D6" s="98"/>
      <c r="E6" s="98"/>
      <c r="F6" s="98"/>
      <c r="G6" s="98"/>
      <c r="H6" s="76"/>
      <c r="I6" s="99"/>
      <c r="J6" s="99"/>
      <c r="K6" s="99"/>
      <c r="L6" s="99"/>
      <c r="M6" s="5"/>
      <c r="N6" s="5"/>
      <c r="O6" s="8"/>
    </row>
    <row r="7" spans="1:15">
      <c r="A7" s="320"/>
      <c r="B7" s="320"/>
      <c r="C7" s="76"/>
      <c r="D7" s="76"/>
      <c r="E7" s="76"/>
      <c r="F7" s="76"/>
      <c r="G7" s="76"/>
      <c r="H7" s="100"/>
      <c r="I7" s="100"/>
      <c r="J7" s="100"/>
      <c r="K7" s="100"/>
      <c r="L7" s="100"/>
      <c r="M7" s="5"/>
      <c r="O7" s="8"/>
    </row>
    <row r="8" spans="1:15" ht="24.95" customHeight="1" thickBot="1">
      <c r="A8" s="320"/>
      <c r="B8" s="320"/>
      <c r="C8" s="126" t="str">
        <f>IF($C$10&lt;&gt;"","Anno Accademico:","")</f>
        <v>Anno Accademico:</v>
      </c>
      <c r="D8" s="76"/>
      <c r="E8" s="76"/>
      <c r="F8" s="76"/>
      <c r="G8" s="277"/>
      <c r="H8" s="276"/>
      <c r="I8" s="276"/>
      <c r="J8" s="276"/>
      <c r="K8" s="276"/>
      <c r="L8" s="276"/>
      <c r="M8" s="5"/>
      <c r="O8" s="8"/>
    </row>
    <row r="9" spans="1:15" ht="36.950000000000003" customHeight="1" thickBot="1">
      <c r="A9" s="320"/>
      <c r="B9" s="320"/>
      <c r="C9" s="295"/>
      <c r="D9" s="419"/>
      <c r="E9" s="420"/>
      <c r="F9" s="420"/>
      <c r="G9" s="277"/>
      <c r="H9" s="421"/>
      <c r="I9" s="421"/>
      <c r="J9" s="276"/>
      <c r="K9" s="421"/>
      <c r="L9" s="421"/>
      <c r="M9" s="5"/>
      <c r="O9" s="8"/>
    </row>
    <row r="10" spans="1:15" ht="20.100000000000001" customHeight="1">
      <c r="A10" s="320"/>
      <c r="B10" s="320"/>
      <c r="C10" s="410" t="str">
        <f>CONCATENATE("SERVIZIO ANNO ACCADEMICO"," ",C9)</f>
        <v xml:space="preserve">SERVIZIO ANNO ACCADEMICO </v>
      </c>
      <c r="D10" s="411"/>
      <c r="E10" s="411"/>
      <c r="F10" s="411"/>
      <c r="G10" s="412"/>
      <c r="H10" s="424" t="str">
        <f>IF(C10&lt;&gt;"","DESCRIZIONE DEL SERVIZIO","")</f>
        <v>DESCRIZIONE DEL SERVIZIO</v>
      </c>
      <c r="I10" s="425"/>
      <c r="J10" s="425"/>
      <c r="K10" s="425"/>
      <c r="L10" s="426"/>
      <c r="M10" s="5"/>
      <c r="N10" s="5"/>
    </row>
    <row r="11" spans="1:15" ht="36" customHeight="1" thickBot="1">
      <c r="A11" s="320"/>
      <c r="B11" s="320"/>
      <c r="C11" s="413"/>
      <c r="D11" s="414"/>
      <c r="E11" s="414"/>
      <c r="F11" s="414"/>
      <c r="G11" s="415"/>
      <c r="H11" s="427" t="str">
        <f>IF(C10&lt;&gt;"","Contratto T.D./ex 273 (CONTINUATIVO)","")</f>
        <v>Contratto T.D./ex 273 (CONTINUATIVO)</v>
      </c>
      <c r="I11" s="428"/>
      <c r="J11" s="432" t="str">
        <f>IF($C$10&lt;&gt;"","Estremi della graduatoria pubblica:","")</f>
        <v>Estremi della graduatoria pubblica:</v>
      </c>
      <c r="K11" s="433"/>
      <c r="L11" s="434"/>
      <c r="M11" s="15"/>
      <c r="N11" s="15"/>
    </row>
    <row r="12" spans="1:15" ht="40.5" customHeight="1" thickBot="1">
      <c r="A12" s="320"/>
      <c r="B12" s="320"/>
      <c r="C12" s="190" t="str">
        <f>IF($C$10&lt;&gt;"","SAD di titolarità","")</f>
        <v>SAD di titolarità</v>
      </c>
      <c r="D12" s="297" t="str">
        <f>IF($C$10&lt;&gt;"","cod. SAD","")</f>
        <v>cod. SAD</v>
      </c>
      <c r="E12" s="297" t="str">
        <f>IF($C$10&lt;&gt;"","Contratto","")</f>
        <v>Contratto</v>
      </c>
      <c r="F12" s="298" t="str">
        <f>IF($C$10&lt;&gt;"","LIVELLO","")</f>
        <v>LIVELLO</v>
      </c>
      <c r="G12" s="298" t="str">
        <f>IF($C$10&lt;&gt;"","Svolto nell'istituto AFAM (italiano):","")</f>
        <v>Svolto nell'istituto AFAM (italiano):</v>
      </c>
      <c r="H12" s="190" t="str">
        <f>IF($C$10&lt;&gt;"","da (gg/mm/aa):","")</f>
        <v>da (gg/mm/aa):</v>
      </c>
      <c r="I12" s="305" t="str">
        <f>IF($C$10&lt;&gt;"","a (gg/mm/aa):","")</f>
        <v>a (gg/mm/aa):</v>
      </c>
      <c r="J12" s="297" t="str">
        <f>IF($C$10&lt;&gt;"","Conservatorio:","")</f>
        <v>Conservatorio:</v>
      </c>
      <c r="K12" s="301" t="str">
        <f>IF($C$10&lt;&gt;"","N. prot.:","")</f>
        <v>N. prot.:</v>
      </c>
      <c r="L12" s="302" t="str">
        <f>IF($C$10&lt;&gt;"","Anno (aaaa):","")</f>
        <v>Anno (aaaa):</v>
      </c>
      <c r="M12" s="1" t="s">
        <v>2</v>
      </c>
      <c r="N12" s="1" t="s">
        <v>1</v>
      </c>
    </row>
    <row r="13" spans="1:15" ht="15">
      <c r="A13" s="320"/>
      <c r="B13" s="320">
        <v>1</v>
      </c>
      <c r="C13" s="303"/>
      <c r="D13" s="248" t="str">
        <f>IFERROR(VLOOKUP('TITOLO DI ACCESSO'!C13,Elenchi!$H$2:$I$718,2,FALSE),"")</f>
        <v/>
      </c>
      <c r="E13" s="183"/>
      <c r="F13" s="183"/>
      <c r="G13" s="304"/>
      <c r="H13" s="357"/>
      <c r="I13" s="357"/>
      <c r="J13" s="185"/>
      <c r="K13" s="182"/>
      <c r="L13" s="354"/>
      <c r="M13" s="255" t="str">
        <f>IF(C9="","NULL",IF(C9="2015-16","A_2015",IF(C9="2016-17","A_2016",IF(C9="2017-18","A_2017",IF(C9="2018-19","A_2018",IF(C9="2019-20","A_2019",IF(C9="2020-21","A_2020",IF(C9="2021-22","A_2021",IF(C9="2022-23","A_2023")))))))))</f>
        <v>NULL</v>
      </c>
      <c r="N13" s="19" t="str">
        <f>IF(C13="","",IF(COUNTIF(C13:L13,"")=11,"",IF(OR(AND(E13&lt;&gt;"",E13&lt;&gt;Elenchi!$L$4,COUNTIF(C13:I13,"")=0,COUNTIF(J13:L13,"")=0),(AND(E13&lt;&gt;"",E13=Elenchi!$L$4,COUNTIF(C13:G13,"")=0,COUNTIF(J13:L13,"")=0))),"",CONCATENATE("Riga",ROW(C13)," "))))</f>
        <v/>
      </c>
    </row>
    <row r="14" spans="1:15" ht="15">
      <c r="A14" s="320"/>
      <c r="B14" s="320">
        <v>2</v>
      </c>
      <c r="C14" s="303"/>
      <c r="D14" s="248" t="str">
        <f>IFERROR(VLOOKUP('TITOLO DI ACCESSO'!C14,Elenchi!$H$2:$I$718,2,FALSE),"")</f>
        <v/>
      </c>
      <c r="E14" s="183"/>
      <c r="F14" s="183"/>
      <c r="G14" s="304"/>
      <c r="H14" s="357"/>
      <c r="I14" s="357"/>
      <c r="J14" s="185"/>
      <c r="K14" s="184"/>
      <c r="L14" s="355"/>
      <c r="N14" s="19" t="str">
        <f>IF(C14="","",IF(COUNTIF(C14:L14,"")=11,"",IF(OR(AND(E14&lt;&gt;"",E14&lt;&gt;Elenchi!$L$4,COUNTIF(C14:I14,"")=0,COUNTIF(J14:L14,"")=0),(AND(E14&lt;&gt;"",E14=Elenchi!$L$4,COUNTIF(C14:G14,"")=0,COUNTIF(J14:L14,"")=0))),"",CONCATENATE("Riga",ROW(C14)," "))))</f>
        <v/>
      </c>
    </row>
    <row r="15" spans="1:15" ht="15">
      <c r="A15" s="320"/>
      <c r="B15" s="320">
        <v>3</v>
      </c>
      <c r="C15" s="303"/>
      <c r="D15" s="248" t="str">
        <f>IFERROR(VLOOKUP('TITOLO DI ACCESSO'!C15,Elenchi!$H$2:$I$718,2,FALSE),"")</f>
        <v/>
      </c>
      <c r="E15" s="183"/>
      <c r="F15" s="183"/>
      <c r="G15" s="304"/>
      <c r="H15" s="357"/>
      <c r="I15" s="357"/>
      <c r="J15" s="185"/>
      <c r="K15" s="184"/>
      <c r="L15" s="355"/>
      <c r="N15" s="19" t="str">
        <f>IF(C15="","",IF(COUNTIF(C15:L15,"")=11,"",IF(OR(AND(E15&lt;&gt;"",E15&lt;&gt;Elenchi!$L$4,COUNTIF(C15:I15,"")=0,COUNTIF(J15:L15,"")=0),(AND(E15&lt;&gt;"",E15=Elenchi!$L$4,COUNTIF(C15:G15,"")=0,COUNTIF(J15:L15,"")=0))),"",CONCATENATE("Riga",ROW(C15)," "))))</f>
        <v/>
      </c>
    </row>
    <row r="16" spans="1:15" ht="15">
      <c r="A16" s="320"/>
      <c r="B16" s="320">
        <v>4</v>
      </c>
      <c r="C16" s="303"/>
      <c r="D16" s="248" t="str">
        <f>IFERROR(VLOOKUP('TITOLO DI ACCESSO'!C16,Elenchi!$H$2:$I$718,2,FALSE),"")</f>
        <v/>
      </c>
      <c r="E16" s="183"/>
      <c r="F16" s="183"/>
      <c r="G16" s="304"/>
      <c r="H16" s="357"/>
      <c r="I16" s="357"/>
      <c r="J16" s="185"/>
      <c r="K16" s="184"/>
      <c r="L16" s="355"/>
      <c r="N16" s="19" t="str">
        <f>IF(C16="","",IF(COUNTIF(C16:L16,"")=11,"",IF(OR(AND(E16&lt;&gt;"",E16&lt;&gt;Elenchi!$L$4,COUNTIF(C16:I16,"")=0,COUNTIF(J16:L16,"")=0),(AND(E16&lt;&gt;"",E16=Elenchi!$L$4,COUNTIF(C16:G16,"")=0,COUNTIF(J16:L16,"")=0))),"",CONCATENATE("Riga",ROW(C16)," "))))</f>
        <v/>
      </c>
    </row>
    <row r="17" spans="1:15" ht="15">
      <c r="A17" s="320"/>
      <c r="B17" s="320">
        <v>5</v>
      </c>
      <c r="C17" s="303"/>
      <c r="D17" s="248" t="str">
        <f>IFERROR(VLOOKUP('TITOLO DI ACCESSO'!C17,Elenchi!$H$2:$I$718,2,FALSE),"")</f>
        <v/>
      </c>
      <c r="E17" s="183"/>
      <c r="F17" s="183"/>
      <c r="G17" s="304"/>
      <c r="H17" s="357"/>
      <c r="I17" s="357"/>
      <c r="J17" s="185"/>
      <c r="K17" s="184"/>
      <c r="L17" s="355"/>
      <c r="N17" s="19" t="str">
        <f>IF(C17="","",IF(COUNTIF(C17:L17,"")=11,"",IF(OR(AND(E17&lt;&gt;"",E17&lt;&gt;Elenchi!$L$4,COUNTIF(C17:I17,"")=0,COUNTIF(J17:L17,"")=0),(AND(E17&lt;&gt;"",E17=Elenchi!$L$4,COUNTIF(C17:G17,"")=0,COUNTIF(J17:L17,"")=0))),"",CONCATENATE("Riga",ROW(C17)," "))))</f>
        <v/>
      </c>
    </row>
    <row r="18" spans="1:15" thickBot="1">
      <c r="A18" s="320"/>
      <c r="B18" s="320">
        <v>6</v>
      </c>
      <c r="C18" s="339"/>
      <c r="D18" s="249" t="str">
        <f>IFERROR(VLOOKUP('TITOLO DI ACCESSO'!C18,Elenchi!$H$2:$I$718,2,FALSE),"")</f>
        <v/>
      </c>
      <c r="E18" s="186"/>
      <c r="F18" s="340"/>
      <c r="G18" s="341"/>
      <c r="H18" s="357"/>
      <c r="I18" s="357"/>
      <c r="J18" s="186"/>
      <c r="K18" s="187"/>
      <c r="L18" s="356"/>
      <c r="N18" s="19" t="str">
        <f>IF(C18="","",IF(COUNTIF(C18:L18,"")=11,"",IF(OR(AND(E18&lt;&gt;"",E18&lt;&gt;Elenchi!$L$4,COUNTIF(C18:I18,"")=0,COUNTIF(J18:L18,"")=0),(AND(E18&lt;&gt;"",E18=Elenchi!$L$4,COUNTIF(C18:G18,"")=0,COUNTIF(J18:L18,"")=0))),"",CONCATENATE("Riga",ROW(C18)," "))))</f>
        <v/>
      </c>
    </row>
    <row r="19" spans="1:15" ht="18.75">
      <c r="A19" s="320"/>
      <c r="B19" s="320"/>
      <c r="C19" s="48"/>
      <c r="D19" s="48"/>
      <c r="E19" s="48"/>
      <c r="F19" s="48"/>
      <c r="G19" s="369" t="s">
        <v>774</v>
      </c>
      <c r="H19" s="409">
        <f>SUM(IF(I13-H13&lt;1,0,I13-H13),IF(I14-H14&lt;1,0,I14-H14),IF(I15-H15&lt;1,0,I15-H15),IF(I16-H16&lt;1,0,I16-H16),IF(I17-H17&lt;1,0,I17-H17),IF(I18-H18&lt;1,0,I18-H18))</f>
        <v>0</v>
      </c>
      <c r="I19" s="409"/>
      <c r="J19" s="48"/>
      <c r="K19" s="48"/>
      <c r="L19" s="48"/>
      <c r="M19" s="5"/>
      <c r="N19" s="20"/>
    </row>
    <row r="20" spans="1:15" ht="16.5" thickBot="1">
      <c r="A20" s="320"/>
      <c r="B20" s="320"/>
      <c r="C20" s="126" t="str">
        <f>IF($C$10&lt;&gt;"","Anno Accademico:","")</f>
        <v>Anno Accademico:</v>
      </c>
      <c r="D20" s="48"/>
      <c r="E20" s="48"/>
      <c r="F20" s="48"/>
      <c r="G20" s="48"/>
      <c r="H20" s="48"/>
      <c r="I20" s="48"/>
      <c r="J20" s="48"/>
      <c r="K20" s="48"/>
      <c r="L20" s="48"/>
      <c r="M20" s="5"/>
      <c r="N20" s="20"/>
    </row>
    <row r="21" spans="1:15" ht="27" customHeight="1" thickBot="1">
      <c r="A21" s="320"/>
      <c r="B21" s="320"/>
      <c r="C21" s="295"/>
      <c r="D21" s="419"/>
      <c r="E21" s="420"/>
      <c r="F21" s="420"/>
      <c r="G21" s="277"/>
      <c r="H21" s="421"/>
      <c r="I21" s="421"/>
      <c r="J21" s="276"/>
      <c r="K21" s="421"/>
      <c r="L21" s="421"/>
      <c r="M21" s="5"/>
      <c r="N21" s="20"/>
    </row>
    <row r="22" spans="1:15" ht="20.100000000000001" customHeight="1">
      <c r="A22" s="320"/>
      <c r="B22" s="320"/>
      <c r="C22" s="410" t="str">
        <f>CONCATENATE("SERVIZIO ANNO ACCADEMICO"," ",C21)</f>
        <v xml:space="preserve">SERVIZIO ANNO ACCADEMICO </v>
      </c>
      <c r="D22" s="411"/>
      <c r="E22" s="411"/>
      <c r="F22" s="411"/>
      <c r="G22" s="412"/>
      <c r="H22" s="424" t="str">
        <f>IF(C22&lt;&gt;"","DESCRIZIONE DEL SERVIZIO","")</f>
        <v>DESCRIZIONE DEL SERVIZIO</v>
      </c>
      <c r="I22" s="425"/>
      <c r="J22" s="425"/>
      <c r="K22" s="425"/>
      <c r="L22" s="426"/>
      <c r="M22" s="6"/>
      <c r="N22" s="20"/>
    </row>
    <row r="23" spans="1:15" ht="36.950000000000003" customHeight="1" thickBot="1">
      <c r="A23" s="320"/>
      <c r="B23" s="320"/>
      <c r="C23" s="413"/>
      <c r="D23" s="414"/>
      <c r="E23" s="414"/>
      <c r="F23" s="414"/>
      <c r="G23" s="415"/>
      <c r="H23" s="427" t="str">
        <f>IF(C22&lt;&gt;"","Contratto T.D./ex 273 (CONTINUATIVO)","")</f>
        <v>Contratto T.D./ex 273 (CONTINUATIVO)</v>
      </c>
      <c r="I23" s="428"/>
      <c r="J23" s="429" t="str">
        <f>IF($C$10&lt;&gt;"","Estremi della graduatoria pubblica:","")</f>
        <v>Estremi della graduatoria pubblica:</v>
      </c>
      <c r="K23" s="430"/>
      <c r="L23" s="431"/>
      <c r="M23" s="5"/>
      <c r="N23" s="20"/>
    </row>
    <row r="24" spans="1:15" ht="41.25" customHeight="1" thickBot="1">
      <c r="A24" s="320"/>
      <c r="B24" s="320"/>
      <c r="C24" s="190" t="str">
        <f>IF($C$10&lt;&gt;"","SAD di titolarità","")</f>
        <v>SAD di titolarità</v>
      </c>
      <c r="D24" s="296" t="str">
        <f>IF($C$10&lt;&gt;"","cod. SAD","")</f>
        <v>cod. SAD</v>
      </c>
      <c r="E24" s="297" t="str">
        <f>IF($C$10&lt;&gt;"","Contratto","")</f>
        <v>Contratto</v>
      </c>
      <c r="F24" s="298" t="str">
        <f>IF($C$10&lt;&gt;"","LIVELLO","")</f>
        <v>LIVELLO</v>
      </c>
      <c r="G24" s="298" t="str">
        <f>IF($C$10&lt;&gt;"","Svolto nell'istituto AFAM (italiano):","")</f>
        <v>Svolto nell'istituto AFAM (italiano):</v>
      </c>
      <c r="H24" s="299" t="str">
        <f>IF($C$10&lt;&gt;"","da (gg/mm/aa):","")</f>
        <v>da (gg/mm/aa):</v>
      </c>
      <c r="I24" s="300" t="str">
        <f>IF($C$10&lt;&gt;"","a (gg/mm/aa):","")</f>
        <v>a (gg/mm/aa):</v>
      </c>
      <c r="J24" s="297" t="str">
        <f>IF($C$10&lt;&gt;"","Conservatorio:","")</f>
        <v>Conservatorio:</v>
      </c>
      <c r="K24" s="301" t="str">
        <f>IF($C$10&lt;&gt;"","N. prot.:","")</f>
        <v>N. prot.:</v>
      </c>
      <c r="L24" s="302" t="str">
        <f>IF($C$10&lt;&gt;"","Anno (aaaa):","")</f>
        <v>Anno (aaaa):</v>
      </c>
      <c r="M24" s="5"/>
      <c r="N24" s="1"/>
    </row>
    <row r="25" spans="1:15" ht="30">
      <c r="A25" s="320"/>
      <c r="B25" s="320">
        <v>1</v>
      </c>
      <c r="C25" s="303"/>
      <c r="D25" s="248" t="s">
        <v>781</v>
      </c>
      <c r="E25" s="183" t="s">
        <v>96</v>
      </c>
      <c r="F25" s="183" t="s">
        <v>98</v>
      </c>
      <c r="G25" s="304" t="s">
        <v>153</v>
      </c>
      <c r="H25" s="357"/>
      <c r="I25" s="357"/>
      <c r="J25" s="185"/>
      <c r="K25" s="182"/>
      <c r="L25" s="354"/>
      <c r="M25" s="255" t="str">
        <f>IF(C21="","NULL",IF(C21="2015-16","A_2015",IF(C21="2016-17","A_2016",IF(C21="2017-18","A_2017",IF(C21="2018-19","A_2018",IF(C21="2019-20","A_2019",IF(C21="2020-21","A_2020",IF(C21="2021-22","A_2021",IF(C21="2022-23","A_2023")))))))))</f>
        <v>NULL</v>
      </c>
      <c r="N25" s="19" t="str">
        <f>IF(C25="","",IF(COUNTIF(C25:L25,"")=11,"",IF(OR(AND(E25&lt;&gt;"",E25&lt;&gt;Elenchi!$L$4,COUNTIF(C25:I25,"")=0,COUNTIF(J25:L25,"")=0),(AND(E25&lt;&gt;"",E25=Elenchi!$L$4,COUNTIF(C25:G25,"")=0,COUNTIF(J25:L25,"")=0))),"",CONCATENATE("Riga",ROW(C25)," "))))</f>
        <v/>
      </c>
    </row>
    <row r="26" spans="1:15" ht="19.5">
      <c r="A26" s="320"/>
      <c r="B26" s="320">
        <v>2</v>
      </c>
      <c r="C26" s="303"/>
      <c r="D26" s="248" t="str">
        <f>IFERROR(VLOOKUP('TITOLO DI ACCESSO'!C26,Elenchi!$H$2:$I$718,2,FALSE),"")</f>
        <v/>
      </c>
      <c r="E26" s="183"/>
      <c r="F26" s="183"/>
      <c r="G26" s="304"/>
      <c r="H26" s="357"/>
      <c r="I26" s="357"/>
      <c r="J26" s="185"/>
      <c r="K26" s="184"/>
      <c r="L26" s="355"/>
      <c r="N26" s="19" t="str">
        <f>IF(C26="","",IF(COUNTIF(C26:L26,"")=11,"",IF(OR(AND(E26&lt;&gt;"",E26&lt;&gt;Elenchi!$L$4,COUNTIF(C26:I26,"")=0,COUNTIF(J26:L26,"")=0),(AND(E26&lt;&gt;"",E26=Elenchi!$L$4,COUNTIF(C26:G26,"")=0,COUNTIF(J26:L26,"")=0))),"",CONCATENATE("Riga",ROW(C26)," "))))</f>
        <v/>
      </c>
      <c r="O26" s="7"/>
    </row>
    <row r="27" spans="1:15" ht="19.5">
      <c r="A27" s="320"/>
      <c r="B27" s="320">
        <v>3</v>
      </c>
      <c r="C27" s="303"/>
      <c r="D27" s="248" t="str">
        <f>IFERROR(VLOOKUP('TITOLO DI ACCESSO'!C27,Elenchi!$H$2:$I$718,2,FALSE),"")</f>
        <v/>
      </c>
      <c r="E27" s="183"/>
      <c r="F27" s="183"/>
      <c r="G27" s="304"/>
      <c r="H27" s="357"/>
      <c r="I27" s="357"/>
      <c r="J27" s="185"/>
      <c r="K27" s="184"/>
      <c r="L27" s="355"/>
      <c r="N27" s="19" t="str">
        <f>IF(C27="","",IF(COUNTIF(C27:L27,"")=11,"",IF(OR(AND(E27&lt;&gt;"",E27&lt;&gt;Elenchi!$L$4,COUNTIF(C27:I27,"")=0,COUNTIF(J27:L27,"")=0),(AND(E27&lt;&gt;"",E27=Elenchi!$L$4,COUNTIF(C27:G27,"")=0,COUNTIF(J27:L27,"")=0))),"",CONCATENATE("Riga",ROW(C27)," "))))</f>
        <v/>
      </c>
      <c r="O27" s="7"/>
    </row>
    <row r="28" spans="1:15" ht="19.5">
      <c r="A28" s="320"/>
      <c r="B28" s="320">
        <v>4</v>
      </c>
      <c r="C28" s="303"/>
      <c r="D28" s="248" t="str">
        <f>IFERROR(VLOOKUP('TITOLO DI ACCESSO'!C28,Elenchi!$H$2:$I$718,2,FALSE),"")</f>
        <v/>
      </c>
      <c r="E28" s="183"/>
      <c r="F28" s="183"/>
      <c r="G28" s="304"/>
      <c r="H28" s="357"/>
      <c r="I28" s="357"/>
      <c r="J28" s="185"/>
      <c r="K28" s="184"/>
      <c r="L28" s="355"/>
      <c r="N28" s="19" t="str">
        <f>IF(C28="","",IF(COUNTIF(C28:L28,"")=11,"",IF(OR(AND(E28&lt;&gt;"",E28&lt;&gt;Elenchi!$L$4,COUNTIF(C28:I28,"")=0,COUNTIF(J28:L28,"")=0),(AND(E28&lt;&gt;"",E28=Elenchi!$L$4,COUNTIF(C28:G28,"")=0,COUNTIF(J28:L28,"")=0))),"",CONCATENATE("Riga",ROW(C28)," "))))</f>
        <v/>
      </c>
      <c r="O28" s="7"/>
    </row>
    <row r="29" spans="1:15" ht="19.5">
      <c r="A29" s="320"/>
      <c r="B29" s="320">
        <v>5</v>
      </c>
      <c r="C29" s="303"/>
      <c r="D29" s="248" t="str">
        <f>IFERROR(VLOOKUP('TITOLO DI ACCESSO'!C29,Elenchi!$H$2:$I$718,2,FALSE),"")</f>
        <v/>
      </c>
      <c r="E29" s="183"/>
      <c r="F29" s="183"/>
      <c r="G29" s="304"/>
      <c r="H29" s="357"/>
      <c r="I29" s="357"/>
      <c r="J29" s="185"/>
      <c r="K29" s="184"/>
      <c r="L29" s="355"/>
      <c r="N29" s="19" t="str">
        <f>IF(C29="","",IF(COUNTIF(C29:L29,"")=11,"",IF(OR(AND(E29&lt;&gt;"",E29&lt;&gt;Elenchi!$L$4,COUNTIF(C29:I29,"")=0,COUNTIF(J29:L29,"")=0),(AND(E29&lt;&gt;"",E29=Elenchi!$L$4,COUNTIF(C29:G29,"")=0,COUNTIF(J29:L29,"")=0))),"",CONCATENATE("Riga",ROW(C29)," "))))</f>
        <v/>
      </c>
      <c r="O29" s="7"/>
    </row>
    <row r="30" spans="1:15" ht="20.25" thickBot="1">
      <c r="A30" s="320"/>
      <c r="B30" s="320">
        <v>6</v>
      </c>
      <c r="C30" s="339"/>
      <c r="D30" s="249" t="str">
        <f>IFERROR(VLOOKUP('TITOLO DI ACCESSO'!C30,Elenchi!$H$2:$I$718,2,FALSE),"")</f>
        <v/>
      </c>
      <c r="E30" s="186"/>
      <c r="F30" s="340"/>
      <c r="G30" s="341"/>
      <c r="H30" s="357"/>
      <c r="I30" s="357"/>
      <c r="J30" s="186"/>
      <c r="K30" s="187"/>
      <c r="L30" s="356"/>
      <c r="N30" s="19" t="str">
        <f>IF(C30="","",IF(COUNTIF(C30:L30,"")=11,"",IF(OR(AND(E30&lt;&gt;"",E30&lt;&gt;Elenchi!$L$4,COUNTIF(C30:I30,"")=0,COUNTIF(J30:L30,"")=0),(AND(E30&lt;&gt;"",E30=Elenchi!$L$4,COUNTIF(C30:G30,"")=0,COUNTIF(J30:L30,"")=0))),"",CONCATENATE("Riga",ROW(C30)," "))))</f>
        <v/>
      </c>
      <c r="O30" s="7"/>
    </row>
    <row r="31" spans="1:15" ht="21" customHeight="1">
      <c r="A31" s="320"/>
      <c r="B31" s="320"/>
      <c r="C31" s="33"/>
      <c r="D31" s="33"/>
      <c r="E31" s="48"/>
      <c r="F31" s="48"/>
      <c r="G31" s="369" t="s">
        <v>774</v>
      </c>
      <c r="H31" s="409">
        <f>SUM(IF(I25-H25&lt;1,0,I25-H25),IF(I26-H26&lt;1,0,I26-H26),IF(I27-H27&lt;1,0,I27-H27),IF(I28-H28&lt;1,0,I28-H28),IF(I29-H29&lt;1,0,I29-H29),IF(I30-H30&lt;1,0,I30-H30))</f>
        <v>0</v>
      </c>
      <c r="I31" s="409"/>
      <c r="J31" s="48"/>
      <c r="K31" s="48"/>
      <c r="L31" s="48"/>
      <c r="M31" s="5"/>
      <c r="N31" s="20"/>
      <c r="O31" s="7"/>
    </row>
    <row r="32" spans="1:15" ht="20.25" thickBot="1">
      <c r="A32" s="320"/>
      <c r="B32" s="320"/>
      <c r="C32" s="126" t="str">
        <f>IF($C$10&lt;&gt;"","Anno Accademico:","")</f>
        <v>Anno Accademico:</v>
      </c>
      <c r="D32" s="33"/>
      <c r="E32" s="48"/>
      <c r="F32" s="48"/>
      <c r="G32" s="48"/>
      <c r="H32" s="127"/>
      <c r="I32" s="127"/>
      <c r="J32" s="48"/>
      <c r="K32" s="48"/>
      <c r="L32" s="48"/>
      <c r="M32" s="5"/>
      <c r="N32" s="20"/>
      <c r="O32" s="7"/>
    </row>
    <row r="33" spans="1:15" ht="27" customHeight="1" thickBot="1">
      <c r="A33" s="320"/>
      <c r="B33" s="320"/>
      <c r="C33" s="295"/>
      <c r="D33" s="419"/>
      <c r="E33" s="420"/>
      <c r="F33" s="420"/>
      <c r="G33" s="277"/>
      <c r="H33" s="421"/>
      <c r="I33" s="421"/>
      <c r="J33" s="276"/>
      <c r="K33" s="421"/>
      <c r="L33" s="421"/>
      <c r="M33" s="5"/>
      <c r="N33" s="20"/>
      <c r="O33" s="7"/>
    </row>
    <row r="34" spans="1:15" ht="21" customHeight="1">
      <c r="A34" s="320"/>
      <c r="B34" s="320"/>
      <c r="C34" s="410" t="str">
        <f>CONCATENATE("SERVIZIO ANNO ACCADEMICO"," ",C33)</f>
        <v xml:space="preserve">SERVIZIO ANNO ACCADEMICO </v>
      </c>
      <c r="D34" s="411"/>
      <c r="E34" s="411"/>
      <c r="F34" s="411"/>
      <c r="G34" s="412"/>
      <c r="H34" s="424" t="str">
        <f>IF(C34&lt;&gt;"","DESCRIZIONE DEL SERVIZIO","")</f>
        <v>DESCRIZIONE DEL SERVIZIO</v>
      </c>
      <c r="I34" s="425"/>
      <c r="J34" s="425"/>
      <c r="K34" s="425"/>
      <c r="L34" s="426"/>
      <c r="M34" s="5"/>
      <c r="N34" s="20"/>
      <c r="O34" s="7"/>
    </row>
    <row r="35" spans="1:15" ht="38.1" customHeight="1" thickBot="1">
      <c r="A35" s="320"/>
      <c r="B35" s="320"/>
      <c r="C35" s="413"/>
      <c r="D35" s="414"/>
      <c r="E35" s="414"/>
      <c r="F35" s="414"/>
      <c r="G35" s="415"/>
      <c r="H35" s="427" t="str">
        <f>IF(C34&lt;&gt;"","Contratto T.D./ex 273 (CONTINUATIVO)","")</f>
        <v>Contratto T.D./ex 273 (CONTINUATIVO)</v>
      </c>
      <c r="I35" s="428"/>
      <c r="J35" s="429" t="str">
        <f>IF($C$10&lt;&gt;"","Estremi della graduatoria pubblica:","")</f>
        <v>Estremi della graduatoria pubblica:</v>
      </c>
      <c r="K35" s="430"/>
      <c r="L35" s="431"/>
      <c r="M35" s="5"/>
      <c r="N35" s="20"/>
      <c r="O35" s="7"/>
    </row>
    <row r="36" spans="1:15" ht="42.75" customHeight="1" thickBot="1">
      <c r="A36" s="320"/>
      <c r="B36" s="320"/>
      <c r="C36" s="190" t="str">
        <f>IF($C$10&lt;&gt;"","SAD di titolarità","")</f>
        <v>SAD di titolarità</v>
      </c>
      <c r="D36" s="296" t="str">
        <f>IF($C$10&lt;&gt;"","cod. SAD","")</f>
        <v>cod. SAD</v>
      </c>
      <c r="E36" s="297" t="str">
        <f>IF($C$10&lt;&gt;"","Contratto","")</f>
        <v>Contratto</v>
      </c>
      <c r="F36" s="298" t="str">
        <f>IF($C$10&lt;&gt;"","LIVELLO","")</f>
        <v>LIVELLO</v>
      </c>
      <c r="G36" s="298" t="str">
        <f>IF($C$10&lt;&gt;"","Svolto nell'istituto AFAM (italiano):","")</f>
        <v>Svolto nell'istituto AFAM (italiano):</v>
      </c>
      <c r="H36" s="299" t="str">
        <f>IF($C$10&lt;&gt;"","da (gg/mm/aa):","")</f>
        <v>da (gg/mm/aa):</v>
      </c>
      <c r="I36" s="300" t="str">
        <f>IF($C$10&lt;&gt;"","a (gg/mm/aa):","")</f>
        <v>a (gg/mm/aa):</v>
      </c>
      <c r="J36" s="297" t="str">
        <f>IF($C$10&lt;&gt;"","Conservatorio:","")</f>
        <v>Conservatorio:</v>
      </c>
      <c r="K36" s="301" t="str">
        <f>IF($C$10&lt;&gt;"","N. prot.:","")</f>
        <v>N. prot.:</v>
      </c>
      <c r="L36" s="302" t="str">
        <f>IF($C$10&lt;&gt;"","Anno (aaaa):","")</f>
        <v>Anno (aaaa):</v>
      </c>
      <c r="M36" s="5"/>
      <c r="N36" s="1"/>
      <c r="O36" s="7"/>
    </row>
    <row r="37" spans="1:15" ht="19.5">
      <c r="A37" s="320"/>
      <c r="B37" s="320">
        <v>1</v>
      </c>
      <c r="C37" s="303"/>
      <c r="D37" s="248" t="str">
        <f>IFERROR(VLOOKUP('TITOLO DI ACCESSO'!C37,Elenchi!$H$2:$I$718,2,FALSE),"")</f>
        <v/>
      </c>
      <c r="E37" s="183"/>
      <c r="F37" s="183"/>
      <c r="G37" s="304"/>
      <c r="H37" s="357"/>
      <c r="I37" s="357"/>
      <c r="J37" s="185"/>
      <c r="K37" s="182"/>
      <c r="L37" s="354"/>
      <c r="M37" s="255" t="str">
        <f>IF(C33="","NULL",IF(C33="2015-16","A_2015",IF(C33="2016-17","A_2016",IF(C33="2017-18","A_2017",IF(C33="2018-19","A_2018",IF(C33="2019-20","A_2019",IF(C33="2020-21","A_2020",IF(C33="2021-22","A_2021",IF(C33="2022-23","A_2023")))))))))</f>
        <v>NULL</v>
      </c>
      <c r="N37" s="19" t="str">
        <f>IF(C37="","",IF(COUNTIF(C37:L37,"")=11,"",IF(OR(AND(E37&lt;&gt;"",E37&lt;&gt;Elenchi!$L$4,COUNTIF(C37:I37,"")=0,COUNTIF(J37:L37,"")=0),(AND(E37&lt;&gt;"",E37=Elenchi!$L$4,COUNTIF(C37:G37,"")=0,COUNTIF(J37:L37,"")=0))),"",CONCATENATE("Riga",ROW(C37)," "))))</f>
        <v/>
      </c>
      <c r="O37" s="7"/>
    </row>
    <row r="38" spans="1:15" ht="19.5">
      <c r="A38" s="320"/>
      <c r="B38" s="320">
        <v>2</v>
      </c>
      <c r="C38" s="303"/>
      <c r="D38" s="248" t="str">
        <f>IFERROR(VLOOKUP('TITOLO DI ACCESSO'!C38,Elenchi!$H$2:$I$718,2,FALSE),"")</f>
        <v/>
      </c>
      <c r="E38" s="183"/>
      <c r="F38" s="183"/>
      <c r="G38" s="304"/>
      <c r="H38" s="357"/>
      <c r="I38" s="357"/>
      <c r="J38" s="185"/>
      <c r="K38" s="184"/>
      <c r="L38" s="355"/>
      <c r="N38" s="19" t="str">
        <f>IF(C38="","",IF(COUNTIF(C38:L38,"")=11,"",IF(OR(AND(E38&lt;&gt;"",E38&lt;&gt;Elenchi!$L$4,COUNTIF(C38:I38,"")=0,COUNTIF(J38:L38,"")=0),(AND(E38&lt;&gt;"",E38=Elenchi!$L$4,COUNTIF(C38:G38,"")=0,COUNTIF(J38:L38,"")=0))),"",CONCATENATE("Riga",ROW(C38)," "))))</f>
        <v/>
      </c>
      <c r="O38" s="7"/>
    </row>
    <row r="39" spans="1:15" ht="15">
      <c r="A39" s="320"/>
      <c r="B39" s="320">
        <v>3</v>
      </c>
      <c r="C39" s="303"/>
      <c r="D39" s="248" t="str">
        <f>IFERROR(VLOOKUP('TITOLO DI ACCESSO'!C39,Elenchi!$H$2:$I$718,2,FALSE),"")</f>
        <v/>
      </c>
      <c r="E39" s="183"/>
      <c r="F39" s="183"/>
      <c r="G39" s="304"/>
      <c r="H39" s="357"/>
      <c r="I39" s="357"/>
      <c r="J39" s="185"/>
      <c r="K39" s="184"/>
      <c r="L39" s="355"/>
      <c r="N39" s="19" t="str">
        <f>IF(C39="","",IF(COUNTIF(C39:L39,"")=11,"",IF(OR(AND(E39&lt;&gt;"",E39&lt;&gt;Elenchi!$L$4,COUNTIF(C39:I39,"")=0,COUNTIF(J39:L39,"")=0),(AND(E39&lt;&gt;"",E39=Elenchi!$L$4,COUNTIF(C39:G39,"")=0,COUNTIF(J39:L39,"")=0))),"",CONCATENATE("Riga",ROW(C39)," "))))</f>
        <v/>
      </c>
    </row>
    <row r="40" spans="1:15" ht="15">
      <c r="A40" s="320"/>
      <c r="B40" s="320">
        <v>4</v>
      </c>
      <c r="C40" s="303"/>
      <c r="D40" s="248" t="str">
        <f>IFERROR(VLOOKUP('TITOLO DI ACCESSO'!C40,Elenchi!$H$2:$I$718,2,FALSE),"")</f>
        <v/>
      </c>
      <c r="E40" s="183"/>
      <c r="F40" s="183"/>
      <c r="G40" s="304"/>
      <c r="H40" s="357"/>
      <c r="I40" s="357"/>
      <c r="J40" s="185"/>
      <c r="K40" s="184"/>
      <c r="L40" s="355"/>
      <c r="N40" s="19" t="str">
        <f>IF(C40="","",IF(COUNTIF(C40:L40,"")=11,"",IF(OR(AND(E40&lt;&gt;"",E40&lt;&gt;Elenchi!$L$4,COUNTIF(C40:I40,"")=0,COUNTIF(J40:L40,"")=0),(AND(E40&lt;&gt;"",E40=Elenchi!$L$4,COUNTIF(C40:G40,"")=0,COUNTIF(J40:L40,"")=0))),"",CONCATENATE("Riga",ROW(C40)," "))))</f>
        <v/>
      </c>
    </row>
    <row r="41" spans="1:15" ht="19.5">
      <c r="A41" s="320"/>
      <c r="B41" s="320">
        <v>5</v>
      </c>
      <c r="C41" s="303"/>
      <c r="D41" s="248" t="str">
        <f>IFERROR(VLOOKUP('TITOLO DI ACCESSO'!C41,Elenchi!$H$2:$I$718,2,FALSE),"")</f>
        <v/>
      </c>
      <c r="E41" s="183"/>
      <c r="F41" s="183"/>
      <c r="G41" s="304"/>
      <c r="H41" s="357"/>
      <c r="I41" s="357"/>
      <c r="J41" s="185"/>
      <c r="K41" s="184"/>
      <c r="L41" s="355"/>
      <c r="N41" s="19" t="str">
        <f>IF(C41="","",IF(COUNTIF(C41:L41,"")=11,"",IF(OR(AND(E41&lt;&gt;"",E41&lt;&gt;Elenchi!$L$4,COUNTIF(C41:I41,"")=0,COUNTIF(J41:L41,"")=0),(AND(E41&lt;&gt;"",E41=Elenchi!$L$4,COUNTIF(C41:G41,"")=0,COUNTIF(J41:L41,"")=0))),"",CONCATENATE("Riga",ROW(C41)," "))))</f>
        <v/>
      </c>
      <c r="O41" s="7"/>
    </row>
    <row r="42" spans="1:15" ht="20.25" thickBot="1">
      <c r="A42" s="320"/>
      <c r="B42" s="320">
        <v>6</v>
      </c>
      <c r="C42" s="339"/>
      <c r="D42" s="249" t="str">
        <f>IFERROR(VLOOKUP('TITOLO DI ACCESSO'!C42,Elenchi!$H$2:$I$718,2,FALSE),"")</f>
        <v/>
      </c>
      <c r="E42" s="186"/>
      <c r="F42" s="340"/>
      <c r="G42" s="341"/>
      <c r="H42" s="357"/>
      <c r="I42" s="357"/>
      <c r="J42" s="186"/>
      <c r="K42" s="187"/>
      <c r="L42" s="356"/>
      <c r="N42" s="19" t="str">
        <f>IF(C42="","",IF(COUNTIF(C42:L42,"")=11,"",IF(OR(AND(E42&lt;&gt;"",E42&lt;&gt;Elenchi!$L$4,COUNTIF(C42:I42,"")=0,COUNTIF(J42:L42,"")=0),(AND(E42&lt;&gt;"",E42=Elenchi!$L$4,COUNTIF(C42:G42,"")=0,COUNTIF(J42:L42,"")=0))),"",CONCATENATE("Riga",ROW(C42)," "))))</f>
        <v/>
      </c>
      <c r="O42" s="7"/>
    </row>
    <row r="43" spans="1:15" ht="19.5">
      <c r="A43" s="320"/>
      <c r="B43" s="320"/>
      <c r="C43" s="48"/>
      <c r="D43" s="48"/>
      <c r="E43" s="48"/>
      <c r="F43" s="48"/>
      <c r="G43" s="370" t="s">
        <v>775</v>
      </c>
      <c r="H43" s="409">
        <f>SUM(IF(I37-H37&lt;1,0,I37-H37),IF(I38-H38&lt;1,0,I38-H38),IF(I39-H39&lt;1,0,I39-H39),IF(I40-H40&lt;1,0,I40-H40),IF(I41-H41&lt;1,0,I41-H41),IF(I42-H42&lt;1,0,I42-H42))</f>
        <v>0</v>
      </c>
      <c r="I43" s="409"/>
      <c r="J43" s="48"/>
      <c r="K43" s="102"/>
      <c r="L43" s="102"/>
      <c r="M43" s="5"/>
      <c r="N43" s="5"/>
      <c r="O43" s="7"/>
    </row>
    <row r="44" spans="1:15" ht="19.5">
      <c r="A44" s="320"/>
      <c r="B44" s="320"/>
      <c r="C44" s="48"/>
      <c r="D44" s="48"/>
      <c r="E44" s="48"/>
      <c r="F44" s="48"/>
      <c r="G44" s="48"/>
      <c r="H44" s="101"/>
      <c r="I44" s="101"/>
      <c r="J44" s="48"/>
      <c r="K44" s="102"/>
      <c r="L44" s="102"/>
      <c r="M44" s="5"/>
      <c r="N44" s="5"/>
      <c r="O44" s="7"/>
    </row>
    <row r="45" spans="1:15" ht="65.099999999999994" customHeight="1">
      <c r="A45" s="320"/>
      <c r="B45" s="320"/>
      <c r="C45" s="33"/>
      <c r="D45" s="33"/>
      <c r="E45" s="406" t="str">
        <f>IF(N45="","","Riga incompleta")</f>
        <v/>
      </c>
      <c r="F45" s="406"/>
      <c r="G45" s="353" t="str">
        <f>IF(N13&lt;&gt;"",N13,IF(N14&lt;&gt;"",N14,IF(N15&lt;&gt;"",N15,IF(N16&lt;&gt;"",N16,IF(N17&lt;&gt;"",N17,IF(N18&lt;&gt;"",N18,IF(N25&lt;&gt;"",N25,IF(N26&lt;&gt;"",N26,IF(N27&lt;&gt;"",N27,IF(N28&lt;&gt;"",N28,IF(N29&lt;&gt;"",N29,IF(N30&lt;&gt;"",N30,IF(N37&lt;&gt;"",N37,IF(N38&lt;&gt;"",N38,IF(N39&lt;&gt;"",N39,IF(N40&lt;&gt;"",N40,IF(N41&lt;&gt;"",N41,IF(N42&lt;&gt;"",N42,""))))))))))))))))))</f>
        <v/>
      </c>
      <c r="H45" s="353"/>
      <c r="I45" s="353"/>
      <c r="J45" s="422"/>
      <c r="K45" s="422"/>
      <c r="L45" s="422"/>
      <c r="M45" s="5"/>
      <c r="N45" s="407" t="str">
        <f>_xlfn.CONCAT(N13:N42)</f>
        <v/>
      </c>
      <c r="O45" s="7"/>
    </row>
    <row r="46" spans="1:15" ht="19.5">
      <c r="A46" s="320"/>
      <c r="B46" s="320"/>
      <c r="C46" s="48"/>
      <c r="D46" s="48"/>
      <c r="E46" s="48"/>
      <c r="F46" s="48"/>
      <c r="G46" s="48"/>
      <c r="H46" s="101"/>
      <c r="I46" s="101"/>
      <c r="J46" s="48"/>
      <c r="K46" s="102"/>
      <c r="L46" s="102"/>
      <c r="M46" s="5"/>
      <c r="N46" s="408"/>
      <c r="O46" s="7"/>
    </row>
    <row r="48" spans="1:15" ht="15.75" customHeight="1">
      <c r="N48" s="38"/>
    </row>
  </sheetData>
  <sheetProtection formatColumns="0" formatRows="0"/>
  <dataConsolidate/>
  <mergeCells count="31">
    <mergeCell ref="H43:I43"/>
    <mergeCell ref="F2:H2"/>
    <mergeCell ref="H34:L34"/>
    <mergeCell ref="H35:I35"/>
    <mergeCell ref="J35:L35"/>
    <mergeCell ref="H10:L10"/>
    <mergeCell ref="H11:I11"/>
    <mergeCell ref="J11:L11"/>
    <mergeCell ref="H22:L22"/>
    <mergeCell ref="H23:I23"/>
    <mergeCell ref="J23:L23"/>
    <mergeCell ref="H31:I31"/>
    <mergeCell ref="H4:I4"/>
    <mergeCell ref="H9:I9"/>
    <mergeCell ref="K9:L9"/>
    <mergeCell ref="E45:F45"/>
    <mergeCell ref="N45:N46"/>
    <mergeCell ref="H19:I19"/>
    <mergeCell ref="C34:G35"/>
    <mergeCell ref="E4:G4"/>
    <mergeCell ref="C10:G11"/>
    <mergeCell ref="C22:G23"/>
    <mergeCell ref="C4:D4"/>
    <mergeCell ref="D9:F9"/>
    <mergeCell ref="D21:F21"/>
    <mergeCell ref="D33:F33"/>
    <mergeCell ref="H21:I21"/>
    <mergeCell ref="J45:L45"/>
    <mergeCell ref="K21:L21"/>
    <mergeCell ref="K33:L33"/>
    <mergeCell ref="H33:I33"/>
  </mergeCells>
  <conditionalFormatting sqref="C13:C18">
    <cfRule type="expression" dxfId="174" priority="93">
      <formula>AND($C$2&lt;&gt;"",C13=$C$2)</formula>
    </cfRule>
  </conditionalFormatting>
  <conditionalFormatting sqref="C25:C30">
    <cfRule type="expression" dxfId="173" priority="24">
      <formula>AND($C$2&lt;&gt;"",C25=$C$2)</formula>
    </cfRule>
  </conditionalFormatting>
  <conditionalFormatting sqref="C37:C42">
    <cfRule type="expression" dxfId="172" priority="26">
      <formula>AND($C$2&lt;&gt;"",C37=$C$2)</formula>
    </cfRule>
  </conditionalFormatting>
  <conditionalFormatting sqref="C22:G23">
    <cfRule type="expression" dxfId="171" priority="127">
      <formula>AND($C$21&lt;&gt;"",$C$9&lt;&gt;"",$C$21&lt;=$C$9)</formula>
    </cfRule>
  </conditionalFormatting>
  <conditionalFormatting sqref="C34:G35">
    <cfRule type="expression" dxfId="170" priority="126" stopIfTrue="1">
      <formula>AND($C$33&lt;&gt;"",$C$21&lt;&gt;"",$C$33&lt;=$C$21)</formula>
    </cfRule>
  </conditionalFormatting>
  <conditionalFormatting sqref="E45 G45">
    <cfRule type="cellIs" dxfId="169" priority="337" operator="equal">
      <formula>"NON AMMESSO"</formula>
    </cfRule>
    <cfRule type="cellIs" dxfId="168" priority="336" operator="equal">
      <formula>"AMMESSO"</formula>
    </cfRule>
  </conditionalFormatting>
  <conditionalFormatting sqref="E4:G4">
    <cfRule type="beginsWith" dxfId="167" priority="37" operator="beginsWith" text="APPROVATO">
      <formula>LEFT(E4,LEN("APPROVATO"))="APPROVATO"</formula>
    </cfRule>
    <cfRule type="containsText" dxfId="166" priority="36" operator="containsText" text="NON">
      <formula>NOT(ISERROR(SEARCH("NON",E4)))</formula>
    </cfRule>
  </conditionalFormatting>
  <conditionalFormatting sqref="E45:G45">
    <cfRule type="expression" dxfId="165" priority="65">
      <formula>$G$45&lt;&gt;""</formula>
    </cfRule>
  </conditionalFormatting>
  <conditionalFormatting sqref="H4">
    <cfRule type="notContainsBlanks" dxfId="164" priority="363" stopIfTrue="1">
      <formula>LEN(TRIM(H4))&gt;0</formula>
    </cfRule>
  </conditionalFormatting>
  <conditionalFormatting sqref="H13:H18 H25:H30 H37:H42">
    <cfRule type="expression" dxfId="163" priority="286">
      <formula>AND(OR(H13&lt;&gt;"",I13&lt;&gt;""),SUMPRODUCT(($H13&lt;=$I$13:$I$18)*($I13&gt;=$H$13:$H$18))&gt;1)</formula>
    </cfRule>
  </conditionalFormatting>
  <conditionalFormatting sqref="H19:I19">
    <cfRule type="cellIs" dxfId="162" priority="14" operator="greaterThanOrEqual">
      <formula>180</formula>
    </cfRule>
    <cfRule type="cellIs" dxfId="161" priority="18" operator="lessThan">
      <formula>180</formula>
    </cfRule>
  </conditionalFormatting>
  <conditionalFormatting sqref="H31:I31">
    <cfRule type="cellIs" dxfId="160" priority="8" operator="lessThan">
      <formula>180</formula>
    </cfRule>
    <cfRule type="cellIs" dxfId="159" priority="7" operator="greaterThanOrEqual">
      <formula>180</formula>
    </cfRule>
  </conditionalFormatting>
  <conditionalFormatting sqref="H43:I43">
    <cfRule type="cellIs" dxfId="158" priority="3" operator="greaterThanOrEqual">
      <formula>180</formula>
    </cfRule>
    <cfRule type="cellIs" dxfId="157" priority="4" operator="lessThan">
      <formula>180</formula>
    </cfRule>
  </conditionalFormatting>
  <conditionalFormatting sqref="I13:I18">
    <cfRule type="expression" dxfId="156" priority="11">
      <formula>AND(OR(I13&lt;&gt;"",J13&lt;&gt;""),SUMPRODUCT(($H13&lt;=$I$13:$I$18)*($I13&gt;=$H$13:$H$18))&gt;1)</formula>
    </cfRule>
  </conditionalFormatting>
  <conditionalFormatting sqref="I25:I30">
    <cfRule type="expression" dxfId="155" priority="6">
      <formula>AND(OR(I25&lt;&gt;"",J25&lt;&gt;""),SUMPRODUCT(($H25&lt;=$I$13:$I$18)*($I25&gt;=$H$13:$H$18))&gt;1)</formula>
    </cfRule>
  </conditionalFormatting>
  <conditionalFormatting sqref="I37:I42">
    <cfRule type="expression" dxfId="154" priority="2">
      <formula>AND(OR(I37&lt;&gt;"",J37&lt;&gt;""),SUMPRODUCT(($H37&lt;=$I$13:$I$18)*($I37&gt;=$H$13:$H$18))&gt;1)</formula>
    </cfRule>
  </conditionalFormatting>
  <conditionalFormatting sqref="L13:L18">
    <cfRule type="expression" dxfId="153" priority="103">
      <formula>L13=""</formula>
    </cfRule>
  </conditionalFormatting>
  <conditionalFormatting sqref="L25:L30">
    <cfRule type="expression" dxfId="152" priority="21">
      <formula>L25=""</formula>
    </cfRule>
  </conditionalFormatting>
  <conditionalFormatting sqref="L37:L42">
    <cfRule type="expression" dxfId="151" priority="19">
      <formula>L37=""</formula>
    </cfRule>
  </conditionalFormatting>
  <conditionalFormatting sqref="M12:N12 N24 N36">
    <cfRule type="cellIs" dxfId="150" priority="344" operator="equal">
      <formula>"OK"</formula>
    </cfRule>
    <cfRule type="cellIs" dxfId="149" priority="345" operator="equal">
      <formula>"NO"</formula>
    </cfRule>
  </conditionalFormatting>
  <conditionalFormatting sqref="O23:O46">
    <cfRule type="cellIs" dxfId="148" priority="334" operator="equal">
      <formula>"TITOLI SUFFICIENTI"</formula>
    </cfRule>
    <cfRule type="cellIs" dxfId="147" priority="335" operator="equal">
      <formula>"TITOLI INSUFFICIENTI"</formula>
    </cfRule>
  </conditionalFormatting>
  <dataValidations count="6">
    <dataValidation type="custom" allowBlank="1" showDropDown="1" showErrorMessage="1" sqref="K43:L44 K46:L46" xr:uid="{3C944E0F-951E-ED41-A4F1-1714D9723738}">
      <formula1>H35="Nessun diploma"</formula1>
    </dataValidation>
    <dataValidation allowBlank="1" showInputMessage="1" showErrorMessage="1" sqref="K16:K18 K28:K30 K40:K42" xr:uid="{0460DB78-DA8B-474A-A329-FBE09D709910}"/>
    <dataValidation type="list" allowBlank="1" showErrorMessage="1" sqref="E25:E30 E37:E42" xr:uid="{B927D45B-E50A-E041-9F6B-DD6E80E3ECB8}">
      <formula1>Contratto</formula1>
    </dataValidation>
    <dataValidation type="list" allowBlank="1" showErrorMessage="1" sqref="F37:F42 F25:F30 F13:F18" xr:uid="{05AAC95D-4C50-E64B-8B31-54E239F131BA}">
      <formula1>Livello</formula1>
    </dataValidation>
    <dataValidation type="custom" allowBlank="1" showDropDown="1" showErrorMessage="1" sqref="H44:I44 H46:I46" xr:uid="{FF5EDBBA-B3C0-764B-BBDD-44B2560C3181}">
      <formula1>H24="Nessun diploma"</formula1>
    </dataValidation>
    <dataValidation type="list" allowBlank="1" showInputMessage="1" showErrorMessage="1" sqref="E4:G4" xr:uid="{4C915D0D-5BB9-4D47-A286-2FA8720ACD67}">
      <formula1>#REF!</formula1>
    </dataValidation>
  </dataValidations>
  <pageMargins left="0.7" right="0.7" top="0.75" bottom="0.75" header="0.3" footer="0.3"/>
  <pageSetup paperSize="9" scale="41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85" id="{DBA6A511-BBE2-E44D-8D37-E2CE58097B30}">
            <xm:f>E13=Elenchi!$L$4</xm:f>
            <x14:dxf>
              <fill>
                <patternFill>
                  <bgColor theme="2" tint="-4.9989318521683403E-2"/>
                </patternFill>
              </fill>
            </x14:dxf>
          </x14:cfRule>
          <xm:sqref>H13:H22 H24:H34 H36:H43</xm:sqref>
        </x14:conditionalFormatting>
        <x14:conditionalFormatting xmlns:xm="http://schemas.microsoft.com/office/excel/2006/main">
          <x14:cfRule type="expression" priority="10" id="{39EE1011-B0B1-414A-8B62-B015FA0D11AA}">
            <xm:f>F13=Elenchi!$L$4</xm:f>
            <x14:dxf>
              <fill>
                <patternFill>
                  <bgColor theme="2" tint="-4.9989318521683403E-2"/>
                </patternFill>
              </fill>
            </x14:dxf>
          </x14:cfRule>
          <xm:sqref>I13:I18</xm:sqref>
        </x14:conditionalFormatting>
        <x14:conditionalFormatting xmlns:xm="http://schemas.microsoft.com/office/excel/2006/main">
          <x14:cfRule type="expression" priority="109" id="{CCECA49B-E7A9-465A-8DD3-8B17DDA47CBE}">
            <xm:f>E20=Elenchi!$L$4</xm:f>
            <x14:dxf>
              <fill>
                <patternFill patternType="solid">
                  <bgColor theme="0" tint="-4.9989318521683403E-2"/>
                </patternFill>
              </fill>
            </x14:dxf>
          </x14:cfRule>
          <xm:sqref>I20:I22 I24 I32:I34 I36</xm:sqref>
        </x14:conditionalFormatting>
        <x14:conditionalFormatting xmlns:xm="http://schemas.microsoft.com/office/excel/2006/main">
          <x14:cfRule type="expression" priority="5" id="{31341356-7A9F-D649-A360-C4F91E58235D}">
            <xm:f>F25=Elenchi!$L$4</xm:f>
            <x14:dxf>
              <fill>
                <patternFill>
                  <bgColor theme="2" tint="-4.9989318521683403E-2"/>
                </patternFill>
              </fill>
            </x14:dxf>
          </x14:cfRule>
          <xm:sqref>I25:I30</xm:sqref>
        </x14:conditionalFormatting>
        <x14:conditionalFormatting xmlns:xm="http://schemas.microsoft.com/office/excel/2006/main">
          <x14:cfRule type="expression" priority="1" id="{452F2D7C-3529-7740-822A-E1C6E4489602}">
            <xm:f>F37=Elenchi!$L$4</xm:f>
            <x14:dxf>
              <fill>
                <patternFill>
                  <bgColor theme="2" tint="-4.9989318521683403E-2"/>
                </patternFill>
              </fill>
            </x14:dxf>
          </x14:cfRule>
          <xm:sqref>I37:I42</xm:sqref>
        </x14:conditionalFormatting>
        <x14:conditionalFormatting xmlns:xm="http://schemas.microsoft.com/office/excel/2006/main">
          <x14:cfRule type="expression" priority="104" id="{B7DA083F-54F5-43DB-9256-CA55ABEBE91F}">
            <xm:f>L13&lt;VLOOKUP($C$9,Elenchi!$L$22:$R$29,7)</xm:f>
            <x14:dxf>
              <fill>
                <patternFill patternType="solid">
                  <bgColor rgb="FFFFFF00"/>
                </patternFill>
              </fill>
            </x14:dxf>
          </x14:cfRule>
          <xm:sqref>L13:L18</xm:sqref>
        </x14:conditionalFormatting>
        <x14:conditionalFormatting xmlns:xm="http://schemas.microsoft.com/office/excel/2006/main">
          <x14:cfRule type="expression" priority="22" id="{45D0C39D-89D2-C045-B8A5-6F3413F75D8E}">
            <xm:f>L25&lt;VLOOKUP($C$9,Elenchi!$L$22:$R$29,7)</xm:f>
            <x14:dxf>
              <fill>
                <patternFill patternType="solid">
                  <bgColor rgb="FFFFFF00"/>
                </patternFill>
              </fill>
            </x14:dxf>
          </x14:cfRule>
          <xm:sqref>L25:L30</xm:sqref>
        </x14:conditionalFormatting>
        <x14:conditionalFormatting xmlns:xm="http://schemas.microsoft.com/office/excel/2006/main">
          <x14:cfRule type="expression" priority="20" id="{731B22F8-E2EC-3842-9A7A-B32C7D52C99A}">
            <xm:f>L37&lt;VLOOKUP($C$9,Elenchi!$L$22:$R$29,7)</xm:f>
            <x14:dxf>
              <fill>
                <patternFill patternType="solid">
                  <bgColor rgb="FFFFFF00"/>
                </patternFill>
              </fill>
            </x14:dxf>
          </x14:cfRule>
          <xm:sqref>L37:L42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1A09F9D7-0858-4A46-A55C-D3486C96B4B8}">
          <x14:formula1>
            <xm:f>Elenchi!$A$2:$A$3</xm:f>
          </x14:formula1>
          <xm:sqref>C2</xm:sqref>
        </x14:dataValidation>
        <x14:dataValidation type="date" operator="greaterThanOrEqual" allowBlank="1" showInputMessage="1" showErrorMessage="1" xr:uid="{5588B798-DD00-0049-A6AA-6E1A1D100794}">
          <x14:formula1>
            <xm:f>Elenchi!$O$22</xm:f>
          </x14:formula1>
          <xm:sqref>H32</xm:sqref>
        </x14:dataValidation>
        <x14:dataValidation type="date" operator="lessThan" allowBlank="1" showInputMessage="1" showErrorMessage="1" xr:uid="{145BB294-D607-6A46-8CEE-B5FB69B0800D}">
          <x14:formula1>
            <xm:f>Elenchi!$O$23</xm:f>
          </x14:formula1>
          <xm:sqref>I32</xm:sqref>
        </x14:dataValidation>
        <x14:dataValidation type="list" allowBlank="1" showErrorMessage="1" xr:uid="{B64A948C-F626-9C49-B5B2-03C6FB0ED643}">
          <x14:formula1>
            <xm:f>Elenchi!$F$2:$F$83</xm:f>
          </x14:formula1>
          <xm:sqref>G25:G30 G37:G42 G13:G18</xm:sqref>
        </x14:dataValidation>
        <x14:dataValidation type="list" allowBlank="1" showInputMessage="1" showErrorMessage="1" prompt="Obbligatorio" xr:uid="{1489E283-3199-4842-AAF2-B706910D804F}">
          <x14:formula1>
            <xm:f>Elenchi!$L$23:$L$30</xm:f>
          </x14:formula1>
          <xm:sqref>C9 C21 C33</xm:sqref>
        </x14:dataValidation>
        <x14:dataValidation type="list" allowBlank="1" showErrorMessage="1" xr:uid="{5B41E0EC-53BE-CC42-A27C-74B34FBF66F0}">
          <x14:formula1>
            <xm:f>Elenchi!$H$2:$H$120</xm:f>
          </x14:formula1>
          <xm:sqref>C26:C30 C37:C42 C14:C18 C13</xm:sqref>
        </x14:dataValidation>
        <x14:dataValidation type="list" allowBlank="1" showErrorMessage="1" xr:uid="{D7277D3D-FB2A-364F-BB00-490992FE6306}">
          <x14:formula1>
            <xm:f>Elenchi!$F$2:$F$78</xm:f>
          </x14:formula1>
          <xm:sqref>J13:J18 J25:J30 J37:J42</xm:sqref>
        </x14:dataValidation>
        <x14:dataValidation type="list" allowBlank="1" showInputMessage="1" showErrorMessage="1" xr:uid="{E891B440-2332-BB4A-B60B-F7130728F5B5}">
          <x14:formula1>
            <xm:f>Elenchi!$K$25:$K$37</xm:f>
          </x14:formula1>
          <xm:sqref>L13:L18 L25:L30 L37:L42</xm:sqref>
        </x14:dataValidation>
        <x14:dataValidation type="list" allowBlank="1" showErrorMessage="1" xr:uid="{5AF429E7-C5B3-3940-A797-8B389EA15B04}">
          <x14:formula1>
            <xm:f>Elenchi!$L$8:$L$9</xm:f>
          </x14:formula1>
          <xm:sqref>E13:E18</xm:sqref>
        </x14:dataValidation>
        <x14:dataValidation type="date" allowBlank="1" showInputMessage="1" showErrorMessage="1" xr:uid="{D13A6E25-C175-5344-B812-56E8A58D132D}">
          <x14:formula1>
            <xm:f>VLOOKUP($C$9,Elenchi!$L$22:$N$30,2,FALSE)</xm:f>
          </x14:formula1>
          <x14:formula2>
            <xm:f>VLOOKUP($C$9,Elenchi!$L$22:$N$30,3,FALSE)</xm:f>
          </x14:formula2>
          <xm:sqref>H13:I18</xm:sqref>
        </x14:dataValidation>
        <x14:dataValidation type="date" allowBlank="1" showInputMessage="1" showErrorMessage="1" xr:uid="{D3D97B02-A0EB-A14A-92F0-4D58818E7DD0}">
          <x14:formula1>
            <xm:f>VLOOKUP($C$21,Elenchi!$L$22:$N$30,2,FALSE)</xm:f>
          </x14:formula1>
          <x14:formula2>
            <xm:f>VLOOKUP($C$21,Elenchi!$L$22:$N$30,3,FALSE)</xm:f>
          </x14:formula2>
          <xm:sqref>H25:I30 H38:I42</xm:sqref>
        </x14:dataValidation>
        <x14:dataValidation type="date" allowBlank="1" showInputMessage="1" showErrorMessage="1" xr:uid="{5366FE39-C6D6-5745-A259-029F1CBE4546}">
          <x14:formula1>
            <xm:f>VLOOKUP($C$33,Elenchi!$L$22:$N$30,2,FALSE)</xm:f>
          </x14:formula1>
          <x14:formula2>
            <xm:f>VLOOKUP($C$33,Elenchi!$L$22:$N$30,3,FALSE)</xm:f>
          </x14:formula2>
          <xm:sqref>H37:I37</xm:sqref>
        </x14:dataValidation>
        <x14:dataValidation type="list" allowBlank="1" showErrorMessage="1" xr:uid="{B9BE09D0-F800-43CE-933B-2CD3C465D61B}">
          <x14:formula1>
            <xm:f>Elenchi!$H$2:$H$121</xm:f>
          </x14:formula1>
          <xm:sqref>C25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>
    <outlinePr summaryBelow="0" summaryRight="0"/>
    <pageSetUpPr fitToPage="1"/>
  </sheetPr>
  <dimension ref="A1:T54"/>
  <sheetViews>
    <sheetView showGridLines="0" zoomScale="130" zoomScaleNormal="130" workbookViewId="0">
      <pane ySplit="3" topLeftCell="A4" activePane="bottomLeft" state="frozen"/>
      <selection pane="bottomLeft" activeCell="F14" sqref="F14"/>
    </sheetView>
  </sheetViews>
  <sheetFormatPr defaultColWidth="12.7109375" defaultRowHeight="12.75"/>
  <cols>
    <col min="1" max="1" width="7" style="31" customWidth="1"/>
    <col min="2" max="2" width="13.140625" style="31" customWidth="1"/>
    <col min="3" max="3" width="16.7109375" style="31" customWidth="1"/>
    <col min="4" max="4" width="17.85546875" style="31" customWidth="1"/>
    <col min="5" max="6" width="52.7109375" style="31" customWidth="1"/>
    <col min="7" max="7" width="11.42578125" style="31" customWidth="1"/>
    <col min="8" max="8" width="14.7109375" style="31" customWidth="1"/>
    <col min="9" max="9" width="19.85546875" style="31" customWidth="1"/>
    <col min="10" max="10" width="16.7109375" style="31" customWidth="1"/>
    <col min="11" max="12" width="13.85546875" style="31" customWidth="1"/>
    <col min="13" max="14" width="13" style="31" hidden="1" customWidth="1"/>
    <col min="15" max="15" width="16" style="31" customWidth="1"/>
    <col min="16" max="16" width="8.140625" style="31" customWidth="1"/>
    <col min="17" max="17" width="7.42578125" style="31" customWidth="1"/>
    <col min="18" max="18" width="8.140625" style="31" customWidth="1"/>
    <col min="19" max="19" width="9.42578125" style="31" customWidth="1"/>
    <col min="20" max="20" width="13" style="72" customWidth="1"/>
    <col min="21" max="16384" width="12.7109375" style="31"/>
  </cols>
  <sheetData>
    <row r="1" spans="1:20" ht="39" customHeight="1">
      <c r="A1" s="332"/>
      <c r="B1" s="308" t="s">
        <v>4</v>
      </c>
      <c r="C1" s="308"/>
      <c r="D1" s="308"/>
      <c r="E1" s="309"/>
      <c r="F1" s="310" t="s">
        <v>0</v>
      </c>
      <c r="G1" s="332"/>
      <c r="H1" s="332"/>
      <c r="I1" s="332"/>
      <c r="J1" s="332"/>
      <c r="K1" s="77"/>
    </row>
    <row r="2" spans="1:20" ht="30.75" customHeight="1">
      <c r="A2" s="332"/>
      <c r="B2" s="77"/>
      <c r="C2" s="74" t="s">
        <v>5</v>
      </c>
      <c r="D2" s="77"/>
      <c r="E2" s="309"/>
      <c r="F2" s="309"/>
      <c r="G2" s="437" t="s">
        <v>6</v>
      </c>
      <c r="H2" s="437"/>
      <c r="I2" s="437" t="s">
        <v>7</v>
      </c>
      <c r="J2" s="437"/>
      <c r="K2" s="77"/>
    </row>
    <row r="3" spans="1:20" ht="33.950000000000003" customHeight="1">
      <c r="A3" s="332"/>
      <c r="B3" s="179" t="s">
        <v>81</v>
      </c>
      <c r="C3" s="160" t="s">
        <v>8</v>
      </c>
      <c r="D3" s="161" t="s">
        <v>9</v>
      </c>
      <c r="E3" s="161" t="str">
        <f>"Servizio reso nel Conservatorio:"</f>
        <v>Servizio reso nel Conservatorio:</v>
      </c>
      <c r="F3" s="161" t="s">
        <v>10</v>
      </c>
      <c r="G3" s="162" t="s">
        <v>11</v>
      </c>
      <c r="H3" s="161" t="s">
        <v>12</v>
      </c>
      <c r="I3" s="438" t="s">
        <v>13</v>
      </c>
      <c r="J3" s="439"/>
      <c r="K3" s="440"/>
      <c r="L3" s="170"/>
      <c r="M3" s="325"/>
      <c r="N3" s="3"/>
      <c r="O3" s="245" t="s">
        <v>14</v>
      </c>
      <c r="P3" s="61" t="s">
        <v>15</v>
      </c>
      <c r="Q3" s="61" t="s">
        <v>3</v>
      </c>
      <c r="R3" s="62" t="s">
        <v>16</v>
      </c>
      <c r="S3" s="62" t="s">
        <v>17</v>
      </c>
      <c r="T3" s="63" t="s">
        <v>18</v>
      </c>
    </row>
    <row r="4" spans="1:20" ht="20.25" customHeight="1">
      <c r="A4" s="332"/>
      <c r="B4" s="473" t="s">
        <v>27</v>
      </c>
      <c r="C4" s="474"/>
      <c r="D4" s="474"/>
      <c r="E4" s="474"/>
      <c r="F4" s="474"/>
      <c r="G4" s="474"/>
      <c r="H4" s="475"/>
      <c r="I4" s="441" t="s">
        <v>19</v>
      </c>
      <c r="J4" s="442"/>
      <c r="K4" s="188" t="s">
        <v>20</v>
      </c>
      <c r="L4" s="189"/>
      <c r="M4" s="3"/>
      <c r="O4" s="449" t="s">
        <v>21</v>
      </c>
      <c r="P4" s="3"/>
      <c r="Q4" s="3"/>
      <c r="R4" s="13"/>
      <c r="S4" s="13"/>
      <c r="T4" s="173"/>
    </row>
    <row r="5" spans="1:20" ht="23.25" customHeight="1" thickBot="1">
      <c r="A5" s="332"/>
      <c r="B5" s="476"/>
      <c r="C5" s="477"/>
      <c r="D5" s="477"/>
      <c r="E5" s="477"/>
      <c r="F5" s="477"/>
      <c r="G5" s="477"/>
      <c r="H5" s="478"/>
      <c r="I5" s="190" t="s">
        <v>22</v>
      </c>
      <c r="J5" s="191" t="s">
        <v>23</v>
      </c>
      <c r="K5" s="192" t="s">
        <v>24</v>
      </c>
      <c r="L5" s="189"/>
      <c r="M5" s="3"/>
      <c r="N5" s="3" t="s">
        <v>1</v>
      </c>
      <c r="O5" s="450"/>
      <c r="P5" s="3"/>
      <c r="Q5" s="3"/>
      <c r="R5" s="13"/>
      <c r="S5" s="13"/>
      <c r="T5" s="173"/>
    </row>
    <row r="6" spans="1:20" ht="26.25">
      <c r="A6" s="332"/>
      <c r="B6" s="469" t="str">
        <f>'TITOLO DI ACCESSO'!$D$2</f>
        <v>COMT02</v>
      </c>
      <c r="C6" s="163"/>
      <c r="D6" s="193"/>
      <c r="E6" s="194"/>
      <c r="F6" s="361"/>
      <c r="G6" s="358"/>
      <c r="H6" s="196"/>
      <c r="I6" s="197"/>
      <c r="J6" s="198"/>
      <c r="K6" s="199"/>
      <c r="L6" s="200"/>
      <c r="M6" s="472" t="s">
        <v>30</v>
      </c>
      <c r="N6" s="4" t="str">
        <f>IF(OR(AND(OR(C6=Elenchi!$L$3,C6=Elenchi!$L$5),COUNTIF(C6:J6,"")&lt;&gt;0),AND(C6=Elenchi!$L$4,OR(K6="",COUNTIF(C6:H6,"")&lt;&gt;0))),CONCATENATE("Riga",ROW(B6)," "),"")</f>
        <v/>
      </c>
      <c r="O6" s="79"/>
      <c r="P6" s="47">
        <f>IF(OR(O6="NO",N6&lt;&gt;""),0,IF(C6=Elenchi!$L$4,0,IF(OR(I6&lt;42309,J6&gt;45230),0,IF(OR(I6="",J6=""),0,IF(O6&lt;&gt;"NO",DAYS360(I6,J6),"")))))</f>
        <v>0</v>
      </c>
      <c r="Q6" s="47">
        <f>IF(OR(O6="NO",N6&lt;&gt;""),0,IF(C6&lt;&gt;Elenchi!$L$4,0,IF(K6="",0,K6)))</f>
        <v>0</v>
      </c>
      <c r="R6" s="443">
        <f>IF(P10&gt;=180,4,P10*0.022)</f>
        <v>0</v>
      </c>
      <c r="S6" s="443">
        <f>IF(Q10&gt;=125,4,Q10*0.032)</f>
        <v>0</v>
      </c>
      <c r="T6" s="446">
        <f>IF(R6+S6&gt;=4,4,R6+S6)</f>
        <v>0</v>
      </c>
    </row>
    <row r="7" spans="1:20" ht="26.25">
      <c r="A7" s="332"/>
      <c r="B7" s="470"/>
      <c r="C7" s="163"/>
      <c r="D7" s="201"/>
      <c r="E7" s="194"/>
      <c r="F7" s="362"/>
      <c r="G7" s="359"/>
      <c r="H7" s="203"/>
      <c r="I7" s="204"/>
      <c r="J7" s="205"/>
      <c r="K7" s="206"/>
      <c r="L7" s="200"/>
      <c r="M7" s="472"/>
      <c r="N7" s="4" t="str">
        <f>IF(OR(AND(OR(C7=Elenchi!$L$3,C7=Elenchi!$L$5),COUNTIF(C7:J7,"")&lt;&gt;0),AND(C7=Elenchi!$L$4,OR(K7="",COUNTIF(C7:H7,"")&lt;&gt;0))),CONCATENATE("Riga",ROW(B7)," "),"")</f>
        <v/>
      </c>
      <c r="O7" s="80"/>
      <c r="P7" s="47">
        <f>IF(OR(O7="NO",N7&lt;&gt;""),0,IF(C7=Elenchi!$L$4,0,IF(OR(I7&lt;42309,J7&gt;45230),0,IF(OR(I7="",J7=""),0,IF(O7&lt;&gt;"NO",DAYS360(I7,J7),"")))))</f>
        <v>0</v>
      </c>
      <c r="Q7" s="47">
        <f>IF(OR(O7="NO",N7&lt;&gt;""),0,IF(C7&lt;&gt;Elenchi!$L$4,0,IF(K7="",0,K7)))</f>
        <v>0</v>
      </c>
      <c r="R7" s="444"/>
      <c r="S7" s="444"/>
      <c r="T7" s="447"/>
    </row>
    <row r="8" spans="1:20" ht="26.25">
      <c r="A8" s="332"/>
      <c r="B8" s="470"/>
      <c r="C8" s="163"/>
      <c r="D8" s="201"/>
      <c r="E8" s="194"/>
      <c r="F8" s="362"/>
      <c r="G8" s="360"/>
      <c r="H8" s="203"/>
      <c r="I8" s="204"/>
      <c r="J8" s="205"/>
      <c r="K8" s="206"/>
      <c r="L8" s="200"/>
      <c r="M8" s="472"/>
      <c r="N8" s="4" t="str">
        <f>IF(OR(AND(OR(C8=Elenchi!$L$3,C8=Elenchi!$L$5),COUNTIF(C8:J8,"")&lt;&gt;0),AND(C8=Elenchi!$L$4,OR(K8="",COUNTIF(C8:H8,"")&lt;&gt;0))),CONCATENATE("Riga",ROW(B8)," "),"")</f>
        <v/>
      </c>
      <c r="O8" s="80"/>
      <c r="P8" s="47">
        <f>IF(OR(O8="NO",N8&lt;&gt;""),0,IF(C8=Elenchi!$L$4,0,IF(OR(I8&lt;42309,J8&gt;45230),0,IF(OR(I8="",J8=""),0,IF(O8&lt;&gt;"NO",DAYS360(I8,J8),"")))))</f>
        <v>0</v>
      </c>
      <c r="Q8" s="47">
        <f>IF(OR(O8="NO",N8&lt;&gt;""),0,IF(C8&lt;&gt;Elenchi!$L$4,0,IF(K8="",0,K8)))</f>
        <v>0</v>
      </c>
      <c r="R8" s="444"/>
      <c r="S8" s="444"/>
      <c r="T8" s="447"/>
    </row>
    <row r="9" spans="1:20" ht="27" thickBot="1">
      <c r="A9" s="332"/>
      <c r="B9" s="471"/>
      <c r="C9" s="164"/>
      <c r="D9" s="216"/>
      <c r="E9" s="194"/>
      <c r="F9" s="363"/>
      <c r="G9" s="360"/>
      <c r="H9" s="207"/>
      <c r="I9" s="208"/>
      <c r="J9" s="209"/>
      <c r="K9" s="210"/>
      <c r="L9" s="200"/>
      <c r="M9" s="472"/>
      <c r="N9" s="4" t="str">
        <f>IF(OR(AND(OR(C9=Elenchi!$L$3,C9=Elenchi!$L$5),COUNTIF(C9:J9,"")&lt;&gt;0),AND(C9=Elenchi!$L$4,OR(K9="",COUNTIF(C9:H9,"")&lt;&gt;0))),CONCATENATE("Riga",ROW(B9)," "),"")</f>
        <v/>
      </c>
      <c r="O9" s="105"/>
      <c r="P9" s="47">
        <f>IF(OR(O9="NO",N9&lt;&gt;""),0,IF(C9=Elenchi!$L$4,0,IF(OR(I9&lt;42309,J9&gt;45230),0,IF(OR(I9="",J9=""),0,IF(O9&lt;&gt;"NO",DAYS360(I9,J9),"")))))</f>
        <v>0</v>
      </c>
      <c r="Q9" s="47">
        <f>IF(OR(O9="NO",N9&lt;&gt;""),0,IF(C9&lt;&gt;Elenchi!$L$4,0,IF(K9="",0,K9)))</f>
        <v>0</v>
      </c>
      <c r="R9" s="445"/>
      <c r="S9" s="445"/>
      <c r="T9" s="448"/>
    </row>
    <row r="10" spans="1:20" ht="21" thickTop="1">
      <c r="A10" s="332"/>
      <c r="B10" s="460" t="s">
        <v>31</v>
      </c>
      <c r="C10" s="454"/>
      <c r="D10" s="454"/>
      <c r="E10" s="454"/>
      <c r="F10" s="454"/>
      <c r="G10" s="454"/>
      <c r="H10" s="461"/>
      <c r="I10" s="441" t="s">
        <v>19</v>
      </c>
      <c r="J10" s="442"/>
      <c r="K10" s="188" t="s">
        <v>20</v>
      </c>
      <c r="L10" s="189"/>
      <c r="M10" s="5"/>
      <c r="N10" s="3"/>
      <c r="O10" s="33" t="s">
        <v>28</v>
      </c>
      <c r="P10" s="49">
        <f t="shared" ref="P10:Q10" si="0">SUM(P6:P9)</f>
        <v>0</v>
      </c>
      <c r="Q10" s="49">
        <f t="shared" si="0"/>
        <v>0</v>
      </c>
      <c r="R10" s="45"/>
      <c r="S10" s="45"/>
      <c r="T10" s="174"/>
    </row>
    <row r="11" spans="1:20" ht="21.75" thickBot="1">
      <c r="A11" s="332"/>
      <c r="B11" s="465"/>
      <c r="C11" s="466"/>
      <c r="D11" s="466"/>
      <c r="E11" s="466"/>
      <c r="F11" s="466"/>
      <c r="G11" s="466"/>
      <c r="H11" s="468"/>
      <c r="I11" s="190" t="s">
        <v>22</v>
      </c>
      <c r="J11" s="191" t="s">
        <v>23</v>
      </c>
      <c r="K11" s="192" t="s">
        <v>24</v>
      </c>
      <c r="L11" s="189"/>
      <c r="M11" s="5"/>
      <c r="N11" s="3"/>
      <c r="O11" s="5"/>
      <c r="P11" s="44"/>
      <c r="Q11" s="44"/>
      <c r="R11" s="46"/>
      <c r="S11" s="46"/>
      <c r="T11" s="175"/>
    </row>
    <row r="12" spans="1:20" ht="26.25">
      <c r="A12" s="332"/>
      <c r="B12" s="469" t="str">
        <f>'TITOLO DI ACCESSO'!$D$2</f>
        <v>COMT02</v>
      </c>
      <c r="C12" s="163"/>
      <c r="D12" s="193"/>
      <c r="E12" s="194"/>
      <c r="F12" s="361"/>
      <c r="G12" s="358"/>
      <c r="H12" s="196"/>
      <c r="I12" s="211"/>
      <c r="J12" s="212"/>
      <c r="K12" s="180"/>
      <c r="L12" s="200"/>
      <c r="M12" s="472" t="s">
        <v>32</v>
      </c>
      <c r="N12" s="4" t="str">
        <f>IF(OR(AND(OR(C12=Elenchi!$L$3,C12=Elenchi!$L$5),COUNTIF(C12:J12,"")&lt;&gt;0),AND(C12=Elenchi!$L$4,OR(K12="",COUNTIF(C12:H12,"")&lt;&gt;0))),CONCATENATE("Riga",ROW(B12)," "),"")</f>
        <v/>
      </c>
      <c r="O12" s="79"/>
      <c r="P12" s="47">
        <f>IF(OR(O12="NO",N12&lt;&gt;""),0,IF(C12=Elenchi!$L$4,0,IF(OR(I12&lt;42309,J12&gt;45230),0,IF(OR(I12="",J12=""),0,IF(O12&lt;&gt;"NO",DAYS360(I12,J12),"")))))</f>
        <v>0</v>
      </c>
      <c r="Q12" s="47">
        <f>IF(OR(O12="NO",N12&lt;&gt;""),0,IF(C12&lt;&gt;Elenchi!$L$4,0,IF(K12="",0,K12)))</f>
        <v>0</v>
      </c>
      <c r="R12" s="443">
        <f>IF(P16&gt;=180,4,P16*0.022)</f>
        <v>0</v>
      </c>
      <c r="S12" s="443">
        <f>IF(Q16&gt;=125,4,Q16*0.032)</f>
        <v>0</v>
      </c>
      <c r="T12" s="446">
        <f>IF(R12+S12&gt;=4,4,R12+S12)</f>
        <v>0</v>
      </c>
    </row>
    <row r="13" spans="1:20" ht="26.25">
      <c r="A13" s="332"/>
      <c r="B13" s="470"/>
      <c r="C13" s="163"/>
      <c r="D13" s="201"/>
      <c r="E13" s="194"/>
      <c r="F13" s="362"/>
      <c r="G13" s="359"/>
      <c r="H13" s="203"/>
      <c r="I13" s="204"/>
      <c r="J13" s="205"/>
      <c r="K13" s="206"/>
      <c r="L13" s="200"/>
      <c r="M13" s="472"/>
      <c r="N13" s="4" t="str">
        <f>IF(OR(AND(OR(C13=Elenchi!$L$3,C13=Elenchi!$L$5),COUNTIF(C13:J13,"")&lt;&gt;0),AND(C13=Elenchi!$L$4,OR(K13="",COUNTIF(C13:H13,"")&lt;&gt;0))),CONCATENATE("Riga",ROW(B13)," "),"")</f>
        <v/>
      </c>
      <c r="O13" s="80"/>
      <c r="P13" s="47">
        <f>IF(OR(O13="NO",N13&lt;&gt;""),0,IF(C13=Elenchi!$L$4,0,IF(OR(I13&lt;42309,J13&gt;45230),0,IF(OR(I13="",J13=""),0,IF(O13&lt;&gt;"NO",DAYS360(I13,J13),"")))))</f>
        <v>0</v>
      </c>
      <c r="Q13" s="47">
        <f>IF(OR(O13="NO",N13&lt;&gt;""),0,IF(C13&lt;&gt;Elenchi!$L$4,0,IF(K13="",0,K13)))</f>
        <v>0</v>
      </c>
      <c r="R13" s="444"/>
      <c r="S13" s="444"/>
      <c r="T13" s="447"/>
    </row>
    <row r="14" spans="1:20" ht="26.25">
      <c r="A14" s="332"/>
      <c r="B14" s="470"/>
      <c r="C14" s="163"/>
      <c r="D14" s="201"/>
      <c r="E14" s="194"/>
      <c r="F14" s="362"/>
      <c r="G14" s="359"/>
      <c r="H14" s="203"/>
      <c r="I14" s="204"/>
      <c r="J14" s="205"/>
      <c r="K14" s="206"/>
      <c r="L14" s="200"/>
      <c r="M14" s="472"/>
      <c r="N14" s="4" t="str">
        <f>IF(OR(AND(OR(C14=Elenchi!$L$3,C14=Elenchi!$L$5),COUNTIF(C14:J14,"")&lt;&gt;0),AND(C14=Elenchi!$L$4,OR(K14="",COUNTIF(C14:H14,"")&lt;&gt;0))),CONCATENATE("Riga",ROW(B14)," "),"")</f>
        <v/>
      </c>
      <c r="O14" s="80"/>
      <c r="P14" s="47">
        <f>IF(OR(O14="NO",N14&lt;&gt;""),0,IF(C14=Elenchi!$L$4,0,IF(OR(I14&lt;42309,J14&gt;45230),0,IF(OR(I14="",J14=""),0,IF(O14&lt;&gt;"NO",DAYS360(I14,J14),"")))))</f>
        <v>0</v>
      </c>
      <c r="Q14" s="47">
        <f>IF(OR(O14="NO",N14&lt;&gt;""),0,IF(C14&lt;&gt;Elenchi!$L$4,0,IF(K14="",0,K14)))</f>
        <v>0</v>
      </c>
      <c r="R14" s="444"/>
      <c r="S14" s="444"/>
      <c r="T14" s="447"/>
    </row>
    <row r="15" spans="1:20" ht="27" thickBot="1">
      <c r="A15" s="332"/>
      <c r="B15" s="471"/>
      <c r="C15" s="342"/>
      <c r="D15" s="213"/>
      <c r="E15" s="194"/>
      <c r="F15" s="363"/>
      <c r="G15" s="360"/>
      <c r="H15" s="207"/>
      <c r="I15" s="208"/>
      <c r="J15" s="209"/>
      <c r="K15" s="210"/>
      <c r="L15" s="200"/>
      <c r="M15" s="472"/>
      <c r="N15" s="4" t="str">
        <f>IF(OR(AND(OR(C15=Elenchi!$L$3,C15=Elenchi!$L$5),COUNTIF(C15:J15,"")&lt;&gt;0),AND(C15=Elenchi!$L$4,OR(K15="",COUNTIF(C15:H15,"")&lt;&gt;0))),CONCATENATE("Riga",ROW(B15)," "),"")</f>
        <v/>
      </c>
      <c r="O15" s="105"/>
      <c r="P15" s="47">
        <f>IF(OR(O15="NO",N15&lt;&gt;""),0,IF(C15=Elenchi!$L$4,0,IF(OR(I15&lt;42309,J15&gt;45230),0,IF(OR(I15="",J15=""),0,IF(O15&lt;&gt;"NO",DAYS360(I15,J15),"")))))</f>
        <v>0</v>
      </c>
      <c r="Q15" s="47">
        <f>IF(OR(O15="NO",N15&lt;&gt;""),0,IF(C15&lt;&gt;Elenchi!$L$4,0,IF(K15="",0,K15)))</f>
        <v>0</v>
      </c>
      <c r="R15" s="445"/>
      <c r="S15" s="445"/>
      <c r="T15" s="448"/>
    </row>
    <row r="16" spans="1:20" ht="21" thickTop="1">
      <c r="A16" s="332"/>
      <c r="B16" s="453" t="s">
        <v>33</v>
      </c>
      <c r="C16" s="454"/>
      <c r="D16" s="454"/>
      <c r="E16" s="454"/>
      <c r="F16" s="454"/>
      <c r="G16" s="454"/>
      <c r="H16" s="455"/>
      <c r="I16" s="459" t="s">
        <v>19</v>
      </c>
      <c r="J16" s="442"/>
      <c r="K16" s="188" t="s">
        <v>20</v>
      </c>
      <c r="L16" s="189"/>
      <c r="M16" s="5"/>
      <c r="N16" s="3"/>
      <c r="O16" s="33" t="s">
        <v>28</v>
      </c>
      <c r="P16" s="49">
        <f t="shared" ref="P16:Q16" si="1">SUM(P12:P15)</f>
        <v>0</v>
      </c>
      <c r="Q16" s="49">
        <f t="shared" si="1"/>
        <v>0</v>
      </c>
      <c r="R16" s="45"/>
      <c r="S16" s="45"/>
      <c r="T16" s="174"/>
    </row>
    <row r="17" spans="1:20" ht="21.75" thickBot="1">
      <c r="A17" s="332"/>
      <c r="B17" s="456"/>
      <c r="C17" s="457"/>
      <c r="D17" s="457"/>
      <c r="E17" s="457"/>
      <c r="F17" s="457"/>
      <c r="G17" s="457"/>
      <c r="H17" s="458"/>
      <c r="I17" s="214" t="s">
        <v>22</v>
      </c>
      <c r="J17" s="191" t="s">
        <v>23</v>
      </c>
      <c r="K17" s="192" t="s">
        <v>24</v>
      </c>
      <c r="L17" s="189"/>
      <c r="M17" s="5"/>
      <c r="N17" s="3"/>
      <c r="O17" s="5"/>
      <c r="P17" s="44"/>
      <c r="Q17" s="44"/>
      <c r="R17" s="46"/>
      <c r="S17" s="46"/>
      <c r="T17" s="175"/>
    </row>
    <row r="18" spans="1:20" ht="26.25">
      <c r="A18" s="333"/>
      <c r="B18" s="469" t="str">
        <f>'TITOLO DI ACCESSO'!$D$2</f>
        <v>COMT02</v>
      </c>
      <c r="C18" s="163"/>
      <c r="D18" s="193"/>
      <c r="E18" s="194"/>
      <c r="F18" s="361"/>
      <c r="G18" s="358"/>
      <c r="H18" s="196"/>
      <c r="I18" s="211"/>
      <c r="J18" s="212"/>
      <c r="K18" s="180"/>
      <c r="L18" s="200"/>
      <c r="M18" s="472" t="s">
        <v>34</v>
      </c>
      <c r="N18" s="4" t="str">
        <f>IF(OR(AND(OR(C18=Elenchi!$L$3,C18=Elenchi!$L$5),COUNTIF(C18:J18,"")&lt;&gt;0),AND(C18=Elenchi!$L$4,OR(K18="",COUNTIF(C18:H18,"")&lt;&gt;0))),CONCATENATE("Riga",ROW(B18)," "),"")</f>
        <v/>
      </c>
      <c r="O18" s="79"/>
      <c r="P18" s="47">
        <f>IF(OR(O18="NO",N18&lt;&gt;""),0,IF(C18=Elenchi!$L$4,0,IF(OR(I18&lt;42309,J18&gt;45230),0,IF(OR(I18="",J18=""),0,IF(O18&lt;&gt;"NO",DAYS360(I18,J18),"")))))</f>
        <v>0</v>
      </c>
      <c r="Q18" s="47">
        <f>IF(OR(O18="NO",N18&lt;&gt;""),0,IF(C18&lt;&gt;Elenchi!$L$4,0,IF(K18="",0,K18)))</f>
        <v>0</v>
      </c>
      <c r="R18" s="443">
        <f>IF(P22&gt;=180,4,P22*0.022)</f>
        <v>0</v>
      </c>
      <c r="S18" s="443">
        <f>IF(Q22&gt;=125,4,Q22*0.032)</f>
        <v>0</v>
      </c>
      <c r="T18" s="446">
        <f>IF(R18+S18&gt;=4,4,R18+S18)</f>
        <v>0</v>
      </c>
    </row>
    <row r="19" spans="1:20" ht="26.25">
      <c r="A19" s="333"/>
      <c r="B19" s="470"/>
      <c r="C19" s="163"/>
      <c r="D19" s="201"/>
      <c r="E19" s="194"/>
      <c r="F19" s="362"/>
      <c r="G19" s="359"/>
      <c r="H19" s="203"/>
      <c r="I19" s="204"/>
      <c r="J19" s="205"/>
      <c r="K19" s="206"/>
      <c r="L19" s="200"/>
      <c r="M19" s="472"/>
      <c r="N19" s="4" t="str">
        <f>IF(OR(AND(OR(C19=Elenchi!$L$3,C19=Elenchi!$L$5),COUNTIF(C19:J19,"")&lt;&gt;0),AND(C19=Elenchi!$L$4,OR(K19="",COUNTIF(C19:H19,"")&lt;&gt;0))),CONCATENATE("Riga",ROW(B19)," "),"")</f>
        <v/>
      </c>
      <c r="O19" s="80"/>
      <c r="P19" s="47">
        <f>IF(OR(O19="NO",N19&lt;&gt;""),0,IF(C19=Elenchi!$L$4,0,IF(OR(I19&lt;42309,J19&gt;45230),0,IF(OR(I19="",J19=""),0,IF(O19&lt;&gt;"NO",DAYS360(I19,J19),"")))))</f>
        <v>0</v>
      </c>
      <c r="Q19" s="47">
        <f>IF(OR(O19="NO",N19&lt;&gt;""),0,IF(C19&lt;&gt;Elenchi!$L$4,0,IF(K19="",0,K19)))</f>
        <v>0</v>
      </c>
      <c r="R19" s="444"/>
      <c r="S19" s="444"/>
      <c r="T19" s="447"/>
    </row>
    <row r="20" spans="1:20" ht="26.25">
      <c r="A20" s="333"/>
      <c r="B20" s="470"/>
      <c r="C20" s="163"/>
      <c r="D20" s="201"/>
      <c r="E20" s="194"/>
      <c r="F20" s="362"/>
      <c r="G20" s="359"/>
      <c r="H20" s="203"/>
      <c r="I20" s="204"/>
      <c r="J20" s="205"/>
      <c r="K20" s="206"/>
      <c r="L20" s="200"/>
      <c r="M20" s="472"/>
      <c r="N20" s="4" t="str">
        <f>IF(OR(AND(OR(C20=Elenchi!$L$3,C20=Elenchi!$L$5),COUNTIF(C20:J20,"")&lt;&gt;0),AND(C20=Elenchi!$L$4,OR(K20="",COUNTIF(C20:H20,"")&lt;&gt;0))),CONCATENATE("Riga",ROW(B20)," "),"")</f>
        <v/>
      </c>
      <c r="O20" s="80"/>
      <c r="P20" s="47">
        <f>IF(OR(O20="NO",N20&lt;&gt;""),0,IF(C20=Elenchi!$L$4,0,IF(OR(I20&lt;42309,J20&gt;45230),0,IF(OR(I20="",J20=""),0,IF(O20&lt;&gt;"NO",DAYS360(I20,J20),"")))))</f>
        <v>0</v>
      </c>
      <c r="Q20" s="47">
        <f>IF(OR(O20="NO",N20&lt;&gt;""),0,IF(C20&lt;&gt;Elenchi!$L$4,0,IF(K20="",0,K20)))</f>
        <v>0</v>
      </c>
      <c r="R20" s="444"/>
      <c r="S20" s="444"/>
      <c r="T20" s="447"/>
    </row>
    <row r="21" spans="1:20" ht="27" thickBot="1">
      <c r="A21" s="332"/>
      <c r="B21" s="471"/>
      <c r="C21" s="342"/>
      <c r="D21" s="215"/>
      <c r="E21" s="194"/>
      <c r="F21" s="363"/>
      <c r="G21" s="360"/>
      <c r="H21" s="207"/>
      <c r="I21" s="208"/>
      <c r="J21" s="209"/>
      <c r="K21" s="210"/>
      <c r="L21" s="200"/>
      <c r="M21" s="472"/>
      <c r="N21" s="4" t="str">
        <f>IF(OR(AND(OR(C21=Elenchi!$L$3,C21=Elenchi!$L$5),COUNTIF(C21:J21,"")&lt;&gt;0),AND(C21=Elenchi!$L$4,OR(K21="",COUNTIF(C21:H21,"")&lt;&gt;0))),CONCATENATE("Riga",ROW(B21)," "),"")</f>
        <v/>
      </c>
      <c r="O21" s="105"/>
      <c r="P21" s="47">
        <f>IF(OR(O21="NO",N21&lt;&gt;""),0,IF(C21=Elenchi!$L$4,0,IF(OR(I21&lt;42309,J21&gt;45230),0,IF(OR(I21="",J21=""),0,IF(O21&lt;&gt;"NO",DAYS360(I21,J21),"")))))</f>
        <v>0</v>
      </c>
      <c r="Q21" s="47">
        <f>IF(OR(O21="NO",N21&lt;&gt;""),0,IF(C21&lt;&gt;Elenchi!$L$4,0,IF(K21="",0,K21)))</f>
        <v>0</v>
      </c>
      <c r="R21" s="445"/>
      <c r="S21" s="445"/>
      <c r="T21" s="448"/>
    </row>
    <row r="22" spans="1:20" ht="21" thickTop="1">
      <c r="A22" s="332"/>
      <c r="B22" s="460" t="s">
        <v>35</v>
      </c>
      <c r="C22" s="454"/>
      <c r="D22" s="454"/>
      <c r="E22" s="454"/>
      <c r="F22" s="454"/>
      <c r="G22" s="454"/>
      <c r="H22" s="461"/>
      <c r="I22" s="441" t="s">
        <v>19</v>
      </c>
      <c r="J22" s="442"/>
      <c r="K22" s="188" t="s">
        <v>20</v>
      </c>
      <c r="L22" s="189"/>
      <c r="M22" s="5"/>
      <c r="N22" s="3"/>
      <c r="O22" s="33" t="s">
        <v>28</v>
      </c>
      <c r="P22" s="49">
        <f t="shared" ref="P22:Q22" si="2">SUM(P18:P21)</f>
        <v>0</v>
      </c>
      <c r="Q22" s="49">
        <f t="shared" si="2"/>
        <v>0</v>
      </c>
      <c r="R22" s="45"/>
      <c r="S22" s="45"/>
      <c r="T22" s="174"/>
    </row>
    <row r="23" spans="1:20" ht="21.75" thickBot="1">
      <c r="A23" s="332"/>
      <c r="B23" s="462"/>
      <c r="C23" s="463"/>
      <c r="D23" s="463"/>
      <c r="E23" s="463"/>
      <c r="F23" s="463"/>
      <c r="G23" s="463"/>
      <c r="H23" s="464"/>
      <c r="I23" s="190" t="s">
        <v>22</v>
      </c>
      <c r="J23" s="191" t="s">
        <v>23</v>
      </c>
      <c r="K23" s="192" t="s">
        <v>24</v>
      </c>
      <c r="L23" s="189"/>
      <c r="M23" s="5"/>
      <c r="N23" s="3"/>
      <c r="O23" s="5"/>
      <c r="P23" s="44"/>
      <c r="Q23" s="44"/>
      <c r="R23" s="46"/>
      <c r="S23" s="46"/>
      <c r="T23" s="175"/>
    </row>
    <row r="24" spans="1:20" ht="27" thickTop="1">
      <c r="A24" s="333"/>
      <c r="B24" s="469" t="str">
        <f>'TITOLO DI ACCESSO'!$D$2</f>
        <v>COMT02</v>
      </c>
      <c r="C24" s="163"/>
      <c r="D24" s="216"/>
      <c r="E24" s="194"/>
      <c r="F24" s="365"/>
      <c r="G24" s="364"/>
      <c r="H24" s="196"/>
      <c r="I24" s="211"/>
      <c r="J24" s="212"/>
      <c r="K24" s="180"/>
      <c r="L24" s="200"/>
      <c r="M24" s="472" t="s">
        <v>36</v>
      </c>
      <c r="N24" s="4" t="str">
        <f>IF(OR(AND(OR(C24=Elenchi!$L$3,C24=Elenchi!$L$5),COUNTIF(C24:J24,"")&lt;&gt;0),AND(C24=Elenchi!$L$4,OR(K24="",COUNTIF(C24:H24,"")&lt;&gt;0))),CONCATENATE("Riga",ROW(B24)," "),"")</f>
        <v/>
      </c>
      <c r="O24" s="79"/>
      <c r="P24" s="47">
        <f>IF(OR(O24="NO",N24&lt;&gt;""),0,IF(C24=Elenchi!$L$4,0,IF(OR(I24&lt;42309,J24&gt;45230),0,IF(OR(I24="",J24=""),0,IF(O24&lt;&gt;"NO",DAYS360(I24,J24),"")))))</f>
        <v>0</v>
      </c>
      <c r="Q24" s="47">
        <f>IF(OR(O24="NO",N24&lt;&gt;""),0,IF(C24&lt;&gt;Elenchi!$L$4,0,IF(K24="",0,K24)))</f>
        <v>0</v>
      </c>
      <c r="R24" s="443">
        <f>IF(P28&gt;=180,4,P28*0.022)</f>
        <v>0</v>
      </c>
      <c r="S24" s="443">
        <f>IF(Q28&gt;=125,4,Q28*0.032)</f>
        <v>0</v>
      </c>
      <c r="T24" s="446">
        <f>IF(R24+S24&gt;=4,4,R24+S24)</f>
        <v>0</v>
      </c>
    </row>
    <row r="25" spans="1:20" ht="26.25">
      <c r="A25" s="332"/>
      <c r="B25" s="470"/>
      <c r="C25" s="163"/>
      <c r="D25" s="201"/>
      <c r="E25" s="194"/>
      <c r="F25" s="362"/>
      <c r="G25" s="359"/>
      <c r="H25" s="203"/>
      <c r="I25" s="204"/>
      <c r="J25" s="205"/>
      <c r="K25" s="206"/>
      <c r="L25" s="200"/>
      <c r="M25" s="472"/>
      <c r="N25" s="4" t="str">
        <f>IF(OR(AND(OR(C25=Elenchi!$L$3,C25=Elenchi!$L$5),COUNTIF(C25:J25,"")&lt;&gt;0),AND(C25=Elenchi!$L$4,OR(K25="",COUNTIF(C25:H25,"")&lt;&gt;0))),CONCATENATE("Riga",ROW(B25)," "),"")</f>
        <v/>
      </c>
      <c r="O25" s="80"/>
      <c r="P25" s="47">
        <f>IF(OR(O25="NO",N25&lt;&gt;""),0,IF(C25=Elenchi!$L$4,0,IF(OR(I25&lt;42309,J25&gt;45230),0,IF(OR(I25="",J25=""),0,IF(O25&lt;&gt;"NO",DAYS360(I25,J25),"")))))</f>
        <v>0</v>
      </c>
      <c r="Q25" s="47">
        <f>IF(OR(O25="NO",N25&lt;&gt;""),0,IF(C25&lt;&gt;Elenchi!$L$4,0,IF(K25="",0,K25)))</f>
        <v>0</v>
      </c>
      <c r="R25" s="444"/>
      <c r="S25" s="444"/>
      <c r="T25" s="447"/>
    </row>
    <row r="26" spans="1:20" ht="26.25">
      <c r="A26" s="333"/>
      <c r="B26" s="470"/>
      <c r="C26" s="163"/>
      <c r="D26" s="201"/>
      <c r="E26" s="194"/>
      <c r="F26" s="362"/>
      <c r="G26" s="359"/>
      <c r="H26" s="203"/>
      <c r="I26" s="204"/>
      <c r="J26" s="205"/>
      <c r="K26" s="206"/>
      <c r="L26" s="200"/>
      <c r="M26" s="472"/>
      <c r="N26" s="4" t="str">
        <f>IF(OR(AND(OR(C26=Elenchi!$L$3,C26=Elenchi!$L$5),COUNTIF(C26:J26,"")&lt;&gt;0),AND(C26=Elenchi!$L$4,OR(K26="",COUNTIF(C26:H26,"")&lt;&gt;0))),CONCATENATE("Riga",ROW(B26)," "),"")</f>
        <v/>
      </c>
      <c r="O26" s="80"/>
      <c r="P26" s="47">
        <f>IF(OR(O26="NO",N26&lt;&gt;""),0,IF(C26=Elenchi!$L$4,0,IF(OR(I26&lt;42309,J26&gt;45230),0,IF(OR(I26="",J26=""),0,IF(O26&lt;&gt;"NO",DAYS360(I26,J26),"")))))</f>
        <v>0</v>
      </c>
      <c r="Q26" s="47">
        <f>IF(OR(O26="NO",N26&lt;&gt;""),0,IF(C26&lt;&gt;Elenchi!$L$4,0,IF(K26="",0,K26)))</f>
        <v>0</v>
      </c>
      <c r="R26" s="444"/>
      <c r="S26" s="444"/>
      <c r="T26" s="447"/>
    </row>
    <row r="27" spans="1:20" ht="27" thickBot="1">
      <c r="A27" s="332"/>
      <c r="B27" s="471"/>
      <c r="C27" s="342"/>
      <c r="D27" s="216"/>
      <c r="E27" s="194"/>
      <c r="F27" s="363"/>
      <c r="G27" s="360"/>
      <c r="H27" s="207"/>
      <c r="I27" s="208"/>
      <c r="J27" s="209"/>
      <c r="K27" s="210"/>
      <c r="L27" s="200"/>
      <c r="M27" s="472"/>
      <c r="N27" s="4" t="str">
        <f>IF(OR(AND(OR(C27=Elenchi!$L$3,C27=Elenchi!$L$5),COUNTIF(C27:J27,"")&lt;&gt;0),AND(C27=Elenchi!$L$4,OR(K27="",COUNTIF(C27:H27,"")&lt;&gt;0))),CONCATENATE("Riga",ROW(B27)," "),"")</f>
        <v/>
      </c>
      <c r="O27" s="105"/>
      <c r="P27" s="47">
        <f>IF(OR(O27="NO",N27&lt;&gt;""),0,IF(C27=Elenchi!$L$4,0,IF(OR(I27&lt;42309,J27&gt;45230),0,IF(OR(I27="",J27=""),0,IF(O27&lt;&gt;"NO",DAYS360(I27,J27),"")))))</f>
        <v>0</v>
      </c>
      <c r="Q27" s="47">
        <f>IF(OR(O27="NO",N27&lt;&gt;""),0,IF(C27&lt;&gt;Elenchi!$L$4,0,IF(K27="",0,K27)))</f>
        <v>0</v>
      </c>
      <c r="R27" s="445"/>
      <c r="S27" s="445"/>
      <c r="T27" s="448"/>
    </row>
    <row r="28" spans="1:20" ht="21" thickTop="1">
      <c r="A28" s="332"/>
      <c r="B28" s="460" t="s">
        <v>37</v>
      </c>
      <c r="C28" s="454"/>
      <c r="D28" s="454"/>
      <c r="E28" s="454"/>
      <c r="F28" s="454"/>
      <c r="G28" s="454"/>
      <c r="H28" s="461"/>
      <c r="I28" s="441" t="s">
        <v>19</v>
      </c>
      <c r="J28" s="442"/>
      <c r="K28" s="188" t="s">
        <v>20</v>
      </c>
      <c r="L28" s="189"/>
      <c r="M28" s="5"/>
      <c r="N28" s="3"/>
      <c r="O28" s="33" t="s">
        <v>28</v>
      </c>
      <c r="P28" s="49">
        <f t="shared" ref="P28:Q28" si="3">SUM(P24:P27)</f>
        <v>0</v>
      </c>
      <c r="Q28" s="49">
        <f t="shared" si="3"/>
        <v>0</v>
      </c>
      <c r="R28" s="45"/>
      <c r="S28" s="45"/>
      <c r="T28" s="174"/>
    </row>
    <row r="29" spans="1:20" ht="21.75" thickBot="1">
      <c r="A29" s="332"/>
      <c r="B29" s="465"/>
      <c r="C29" s="466"/>
      <c r="D29" s="466"/>
      <c r="E29" s="466"/>
      <c r="F29" s="466"/>
      <c r="G29" s="467"/>
      <c r="H29" s="468"/>
      <c r="I29" s="190" t="s">
        <v>22</v>
      </c>
      <c r="J29" s="191" t="s">
        <v>23</v>
      </c>
      <c r="K29" s="192" t="s">
        <v>24</v>
      </c>
      <c r="L29" s="189"/>
      <c r="M29" s="5"/>
      <c r="N29" s="3"/>
      <c r="O29" s="5"/>
      <c r="P29" s="44"/>
      <c r="Q29" s="44"/>
      <c r="R29" s="46"/>
      <c r="S29" s="46"/>
      <c r="T29" s="175"/>
    </row>
    <row r="30" spans="1:20" ht="26.25">
      <c r="A30" s="332"/>
      <c r="B30" s="469" t="str">
        <f>'TITOLO DI ACCESSO'!$D$2</f>
        <v>COMT02</v>
      </c>
      <c r="C30" s="163"/>
      <c r="D30" s="193"/>
      <c r="E30" s="194"/>
      <c r="F30" s="361"/>
      <c r="G30" s="358"/>
      <c r="H30" s="196"/>
      <c r="I30" s="211"/>
      <c r="J30" s="212"/>
      <c r="K30" s="180"/>
      <c r="L30" s="200"/>
      <c r="M30" s="472" t="s">
        <v>38</v>
      </c>
      <c r="N30" s="4" t="str">
        <f>IF(OR(AND(OR(C30=Elenchi!$L$3,C30=Elenchi!$L$5),COUNTIF(C30:J30,"")&lt;&gt;0),AND(C30=Elenchi!$L$4,OR(K30="",COUNTIF(C30:H30,"")&lt;&gt;0))),CONCATENATE("Riga",ROW(B30)," "),"")</f>
        <v/>
      </c>
      <c r="O30" s="79"/>
      <c r="P30" s="47">
        <f>IF(OR(O30="NO",N30&lt;&gt;""),0,IF(C30=Elenchi!$L$4,0,IF(OR(I30&lt;42309,J30&gt;45230),0,IF(OR(I30="",J30=""),0,IF(O30&lt;&gt;"NO",DAYS360(I30,J30),"")))))</f>
        <v>0</v>
      </c>
      <c r="Q30" s="47">
        <f>IF(OR(O30="NO",N30&lt;&gt;""),0,IF(C30&lt;&gt;Elenchi!$L$4,0,IF(K30="",0,K30)))</f>
        <v>0</v>
      </c>
      <c r="R30" s="443">
        <f>IF(P34&gt;=180,4,P34*0.022)</f>
        <v>0</v>
      </c>
      <c r="S30" s="443">
        <f>IF(Q34&gt;=125,4,Q34*0.032)</f>
        <v>0</v>
      </c>
      <c r="T30" s="446">
        <f>IF(R30+S30&gt;=4,4,R30+S30)</f>
        <v>0</v>
      </c>
    </row>
    <row r="31" spans="1:20" ht="26.25">
      <c r="A31" s="333"/>
      <c r="B31" s="470"/>
      <c r="C31" s="163"/>
      <c r="D31" s="201"/>
      <c r="E31" s="194"/>
      <c r="F31" s="362"/>
      <c r="G31" s="359"/>
      <c r="H31" s="203"/>
      <c r="I31" s="204"/>
      <c r="J31" s="205"/>
      <c r="K31" s="206"/>
      <c r="L31" s="200"/>
      <c r="M31" s="472"/>
      <c r="N31" s="4" t="str">
        <f>IF(OR(AND(OR(C31=Elenchi!$L$3,C31=Elenchi!$L$5),COUNTIF(C31:J31,"")&lt;&gt;0),AND(C31=Elenchi!$L$4,OR(K31="",COUNTIF(C31:H31,"")&lt;&gt;0))),CONCATENATE("Riga",ROW(B31)," "),"")</f>
        <v/>
      </c>
      <c r="O31" s="80"/>
      <c r="P31" s="47">
        <f>IF(OR(O31="NO",N31&lt;&gt;""),0,IF(C31=Elenchi!$L$4,0,IF(OR(I31&lt;42309,J31&gt;45230),0,IF(OR(I31="",J31=""),0,IF(O31&lt;&gt;"NO",DAYS360(I31,J31),"")))))</f>
        <v>0</v>
      </c>
      <c r="Q31" s="47">
        <f>IF(OR(O31="NO",N31&lt;&gt;""),0,IF(C31&lt;&gt;Elenchi!$L$4,0,IF(K31="",0,K31)))</f>
        <v>0</v>
      </c>
      <c r="R31" s="444"/>
      <c r="S31" s="444"/>
      <c r="T31" s="447"/>
    </row>
    <row r="32" spans="1:20" ht="26.25">
      <c r="A32" s="333"/>
      <c r="B32" s="470"/>
      <c r="C32" s="163"/>
      <c r="D32" s="201"/>
      <c r="E32" s="194"/>
      <c r="F32" s="362"/>
      <c r="G32" s="359"/>
      <c r="H32" s="203"/>
      <c r="I32" s="204"/>
      <c r="J32" s="205"/>
      <c r="K32" s="206"/>
      <c r="L32" s="200"/>
      <c r="M32" s="472"/>
      <c r="N32" s="4" t="str">
        <f>IF(OR(AND(OR(C32=Elenchi!$L$3,C32=Elenchi!$L$5),COUNTIF(C32:J32,"")&lt;&gt;0),AND(C32=Elenchi!$L$4,OR(K32="",COUNTIF(C32:H32,"")&lt;&gt;0))),CONCATENATE("Riga",ROW(B32)," "),"")</f>
        <v/>
      </c>
      <c r="O32" s="80"/>
      <c r="P32" s="47">
        <f>IF(OR(O32="NO",N32&lt;&gt;""),0,IF(C32=Elenchi!$L$4,0,IF(OR(I32&lt;42309,J32&gt;45230),0,IF(OR(I32="",J32=""),0,IF(O32&lt;&gt;"NO",DAYS360(I32,J32),"")))))</f>
        <v>0</v>
      </c>
      <c r="Q32" s="47">
        <f>IF(OR(O32="NO",N32&lt;&gt;""),0,IF(C32&lt;&gt;Elenchi!$L$4,0,IF(K32="",0,K32)))</f>
        <v>0</v>
      </c>
      <c r="R32" s="444"/>
      <c r="S32" s="444"/>
      <c r="T32" s="447"/>
    </row>
    <row r="33" spans="1:20" ht="27" thickBot="1">
      <c r="A33" s="332"/>
      <c r="B33" s="471"/>
      <c r="C33" s="342"/>
      <c r="D33" s="216"/>
      <c r="E33" s="194"/>
      <c r="F33" s="363"/>
      <c r="G33" s="360"/>
      <c r="H33" s="207"/>
      <c r="I33" s="208"/>
      <c r="J33" s="209"/>
      <c r="K33" s="210"/>
      <c r="L33" s="200"/>
      <c r="M33" s="472"/>
      <c r="N33" s="4" t="str">
        <f>IF(OR(AND(OR(C33=Elenchi!$L$3,C33=Elenchi!$L$5),COUNTIF(C33:J33,"")&lt;&gt;0),AND(C33=Elenchi!$L$4,OR(K33="",COUNTIF(C33:H33,"")&lt;&gt;0))),CONCATENATE("Riga",ROW(B33)," "),"")</f>
        <v/>
      </c>
      <c r="O33" s="105"/>
      <c r="P33" s="47">
        <f>IF(OR(O33="NO",N33&lt;&gt;""),0,IF(C33=Elenchi!$L$4,0,IF(OR(I33&lt;42309,J33&gt;45230),0,IF(OR(I33="",J33=""),0,IF(O33&lt;&gt;"NO",DAYS360(I33,J33),"")))))</f>
        <v>0</v>
      </c>
      <c r="Q33" s="47">
        <f>IF(OR(O33="NO",N33&lt;&gt;""),0,IF(C33&lt;&gt;Elenchi!$L$4,0,IF(K33="",0,K33)))</f>
        <v>0</v>
      </c>
      <c r="R33" s="445"/>
      <c r="S33" s="445"/>
      <c r="T33" s="448"/>
    </row>
    <row r="34" spans="1:20" ht="21" thickTop="1">
      <c r="A34" s="332"/>
      <c r="B34" s="460" t="s">
        <v>39</v>
      </c>
      <c r="C34" s="454"/>
      <c r="D34" s="454"/>
      <c r="E34" s="454"/>
      <c r="F34" s="454"/>
      <c r="G34" s="454"/>
      <c r="H34" s="461"/>
      <c r="I34" s="441" t="s">
        <v>19</v>
      </c>
      <c r="J34" s="442"/>
      <c r="K34" s="188" t="s">
        <v>20</v>
      </c>
      <c r="L34" s="189"/>
      <c r="M34" s="5"/>
      <c r="N34" s="3"/>
      <c r="O34" s="33" t="s">
        <v>28</v>
      </c>
      <c r="P34" s="49">
        <f t="shared" ref="P34:Q34" si="4">SUM(P30:P33)</f>
        <v>0</v>
      </c>
      <c r="Q34" s="49">
        <f t="shared" si="4"/>
        <v>0</v>
      </c>
      <c r="R34" s="45"/>
      <c r="S34" s="45"/>
      <c r="T34" s="174"/>
    </row>
    <row r="35" spans="1:20" ht="21.75" thickBot="1">
      <c r="A35" s="332"/>
      <c r="B35" s="465"/>
      <c r="C35" s="466"/>
      <c r="D35" s="466"/>
      <c r="E35" s="466"/>
      <c r="F35" s="466"/>
      <c r="G35" s="467"/>
      <c r="H35" s="468"/>
      <c r="I35" s="190" t="s">
        <v>22</v>
      </c>
      <c r="J35" s="191" t="s">
        <v>23</v>
      </c>
      <c r="K35" s="192" t="s">
        <v>24</v>
      </c>
      <c r="L35" s="189"/>
      <c r="M35" s="5"/>
      <c r="N35" s="3"/>
      <c r="O35" s="5"/>
      <c r="P35" s="44"/>
      <c r="Q35" s="44"/>
      <c r="R35" s="46"/>
      <c r="S35" s="46"/>
      <c r="T35" s="175"/>
    </row>
    <row r="36" spans="1:20" ht="26.25">
      <c r="A36" s="332"/>
      <c r="B36" s="469" t="str">
        <f>'TITOLO DI ACCESSO'!$D$2</f>
        <v>COMT02</v>
      </c>
      <c r="C36" s="163"/>
      <c r="D36" s="193"/>
      <c r="E36" s="194"/>
      <c r="F36" s="361"/>
      <c r="G36" s="358"/>
      <c r="H36" s="196"/>
      <c r="I36" s="211"/>
      <c r="J36" s="212"/>
      <c r="K36" s="180"/>
      <c r="L36" s="200"/>
      <c r="M36" s="472" t="s">
        <v>40</v>
      </c>
      <c r="N36" s="4" t="str">
        <f>IF(OR(AND(OR(C36=Elenchi!$L$3,C36=Elenchi!$L$5),COUNTIF(C36:J36,"")&lt;&gt;0),AND(C36=Elenchi!$L$4,OR(K36="",COUNTIF(C36:H36,"")&lt;&gt;0))),CONCATENATE("Riga",ROW(B36)," "),"")</f>
        <v/>
      </c>
      <c r="O36" s="79"/>
      <c r="P36" s="47">
        <f>IF(OR(O36="NO",N36&lt;&gt;""),0,IF(C36=Elenchi!$L$4,0,IF(OR(I36&lt;42309,J36&gt;45230),0,IF(OR(I36="",J36=""),0,IF(O36&lt;&gt;"NO",DAYS360(I36,J36),"")))))</f>
        <v>0</v>
      </c>
      <c r="Q36" s="47">
        <f>IF(OR(O36="NO",N36&lt;&gt;""),0,IF(C36&lt;&gt;Elenchi!$L$4,0,IF(K36="",0,K36)))</f>
        <v>0</v>
      </c>
      <c r="R36" s="443">
        <f>IF(P40&gt;=180,4,P40*0.022)</f>
        <v>0</v>
      </c>
      <c r="S36" s="443">
        <f>IF(Q40&gt;=125,4,Q40*0.032)</f>
        <v>0</v>
      </c>
      <c r="T36" s="446">
        <f>IF(R36+S36&gt;=4,4,R36+S36)</f>
        <v>0</v>
      </c>
    </row>
    <row r="37" spans="1:20" ht="26.25">
      <c r="A37" s="332"/>
      <c r="B37" s="470"/>
      <c r="C37" s="163"/>
      <c r="D37" s="201"/>
      <c r="E37" s="194"/>
      <c r="F37" s="362"/>
      <c r="G37" s="359"/>
      <c r="H37" s="203"/>
      <c r="I37" s="204"/>
      <c r="J37" s="205"/>
      <c r="K37" s="206"/>
      <c r="L37" s="200"/>
      <c r="M37" s="472"/>
      <c r="N37" s="4" t="str">
        <f>IF(OR(AND(OR(C37=Elenchi!$L$3,C37=Elenchi!$L$5),COUNTIF(C37:J37,"")&lt;&gt;0),AND(C37=Elenchi!$L$4,OR(K37="",COUNTIF(C37:H37,"")&lt;&gt;0))),CONCATENATE("Riga",ROW(B37)," "),"")</f>
        <v/>
      </c>
      <c r="O37" s="80"/>
      <c r="P37" s="47">
        <f>IF(OR(O37="NO",N37&lt;&gt;""),0,IF(C37=Elenchi!$L$4,0,IF(OR(I37&lt;42309,J37&gt;45230),0,IF(OR(I37="",J37=""),0,IF(O37&lt;&gt;"NO",DAYS360(I37,J37),"")))))</f>
        <v>0</v>
      </c>
      <c r="Q37" s="47">
        <f>IF(OR(O37="NO",N37&lt;&gt;""),0,IF(C37&lt;&gt;Elenchi!$L$4,0,IF(K37="",0,K37)))</f>
        <v>0</v>
      </c>
      <c r="R37" s="444"/>
      <c r="S37" s="444"/>
      <c r="T37" s="447"/>
    </row>
    <row r="38" spans="1:20" ht="26.25">
      <c r="A38" s="332"/>
      <c r="B38" s="470"/>
      <c r="C38" s="163"/>
      <c r="D38" s="201"/>
      <c r="E38" s="194"/>
      <c r="F38" s="362"/>
      <c r="G38" s="359"/>
      <c r="H38" s="203"/>
      <c r="I38" s="204"/>
      <c r="J38" s="205"/>
      <c r="K38" s="206"/>
      <c r="L38" s="200"/>
      <c r="M38" s="472"/>
      <c r="N38" s="4" t="str">
        <f>IF(OR(AND(OR(C38=Elenchi!$L$3,C38=Elenchi!$L$5),COUNTIF(C38:J38,"")&lt;&gt;0),AND(C38=Elenchi!$L$4,OR(K38="",COUNTIF(C38:H38,"")&lt;&gt;0))),CONCATENATE("Riga",ROW(B38)," "),"")</f>
        <v/>
      </c>
      <c r="O38" s="80"/>
      <c r="P38" s="47">
        <f>IF(OR(O38="NO",N38&lt;&gt;""),0,IF(C38=Elenchi!$L$4,0,IF(OR(I38&lt;42309,J38&gt;45230),0,IF(OR(I38="",J38=""),0,IF(O38&lt;&gt;"NO",DAYS360(I38,J38),"")))))</f>
        <v>0</v>
      </c>
      <c r="Q38" s="47">
        <f>IF(OR(O38="NO",N38&lt;&gt;""),0,IF(C38&lt;&gt;Elenchi!$L$4,0,IF(K38="",0,K38)))</f>
        <v>0</v>
      </c>
      <c r="R38" s="444"/>
      <c r="S38" s="444"/>
      <c r="T38" s="447"/>
    </row>
    <row r="39" spans="1:20" ht="27" thickBot="1">
      <c r="A39" s="332"/>
      <c r="B39" s="471"/>
      <c r="C39" s="165"/>
      <c r="D39" s="216"/>
      <c r="E39" s="194"/>
      <c r="F39" s="363"/>
      <c r="G39" s="360"/>
      <c r="H39" s="207"/>
      <c r="I39" s="208"/>
      <c r="J39" s="209"/>
      <c r="K39" s="210"/>
      <c r="L39" s="200"/>
      <c r="M39" s="472"/>
      <c r="N39" s="4" t="str">
        <f>IF(OR(AND(OR(C39=Elenchi!$L$3,C39=Elenchi!$L$5),COUNTIF(C39:J39,"")&lt;&gt;0),AND(C39=Elenchi!$L$4,OR(K39="",COUNTIF(C39:H39,"")&lt;&gt;0))),CONCATENATE("Riga",ROW(B39)," "),"")</f>
        <v/>
      </c>
      <c r="O39" s="105"/>
      <c r="P39" s="47">
        <f>IF(OR(O39="NO",N39&lt;&gt;""),0,IF(C39=Elenchi!$L$4,0,IF(OR(I39&lt;42309,J39&gt;45230),0,IF(OR(I39="",J39=""),0,IF(O39&lt;&gt;"NO",DAYS360(I39,J39),"")))))</f>
        <v>0</v>
      </c>
      <c r="Q39" s="47">
        <f>IF(OR(O39="NO",N39&lt;&gt;""),0,IF(C39&lt;&gt;Elenchi!$L$4,0,IF(K39="",0,K39)))</f>
        <v>0</v>
      </c>
      <c r="R39" s="445"/>
      <c r="S39" s="445"/>
      <c r="T39" s="448"/>
    </row>
    <row r="40" spans="1:20" ht="21" thickTop="1">
      <c r="A40" s="332"/>
      <c r="B40" s="460" t="s">
        <v>766</v>
      </c>
      <c r="C40" s="454"/>
      <c r="D40" s="454"/>
      <c r="E40" s="454"/>
      <c r="F40" s="454"/>
      <c r="G40" s="454"/>
      <c r="H40" s="461"/>
      <c r="I40" s="441" t="s">
        <v>19</v>
      </c>
      <c r="J40" s="442"/>
      <c r="K40" s="188" t="s">
        <v>20</v>
      </c>
      <c r="L40" s="189"/>
      <c r="M40" s="5"/>
      <c r="N40" s="3"/>
      <c r="O40" s="33" t="s">
        <v>28</v>
      </c>
      <c r="P40" s="49">
        <f t="shared" ref="P40:Q40" si="5">SUM(P36:P39)</f>
        <v>0</v>
      </c>
      <c r="Q40" s="49">
        <f t="shared" si="5"/>
        <v>0</v>
      </c>
      <c r="R40" s="45"/>
      <c r="S40" s="45"/>
      <c r="T40" s="174"/>
    </row>
    <row r="41" spans="1:20" ht="21.75" thickBot="1">
      <c r="A41" s="332"/>
      <c r="B41" s="465"/>
      <c r="C41" s="466"/>
      <c r="D41" s="466"/>
      <c r="E41" s="466"/>
      <c r="F41" s="466"/>
      <c r="G41" s="466"/>
      <c r="H41" s="468"/>
      <c r="I41" s="190" t="s">
        <v>22</v>
      </c>
      <c r="J41" s="191" t="s">
        <v>23</v>
      </c>
      <c r="K41" s="192" t="s">
        <v>24</v>
      </c>
      <c r="L41" s="189"/>
      <c r="M41" s="5"/>
      <c r="N41" s="3"/>
      <c r="O41" s="5"/>
      <c r="P41" s="44"/>
      <c r="Q41" s="44"/>
      <c r="R41" s="46"/>
      <c r="S41" s="46"/>
      <c r="T41" s="175"/>
    </row>
    <row r="42" spans="1:20" ht="26.25">
      <c r="A42" s="332"/>
      <c r="B42" s="470" t="str">
        <f>'TITOLO DI ACCESSO'!$D$2</f>
        <v>COMT02</v>
      </c>
      <c r="C42" s="405"/>
      <c r="D42" s="216"/>
      <c r="E42" s="194"/>
      <c r="F42" s="362"/>
      <c r="G42" s="360"/>
      <c r="H42" s="196"/>
      <c r="I42" s="211"/>
      <c r="J42" s="212"/>
      <c r="K42" s="180"/>
      <c r="L42" s="200"/>
      <c r="M42" s="472" t="s">
        <v>41</v>
      </c>
      <c r="N42" s="4" t="str">
        <f>IF(OR(AND(OR(C42=Elenchi!$L$3,C42=Elenchi!$L$5),COUNTIF(C42:J42,"")&lt;&gt;0),AND(C42=Elenchi!$L$4,OR(K42="",COUNTIF(C42:H42,"")&lt;&gt;0))),CONCATENATE("Riga",ROW(B42)," "),"")</f>
        <v/>
      </c>
      <c r="O42" s="79"/>
      <c r="P42" s="47">
        <f>IF(OR(O42="NO",N42&lt;&gt;""),0,IF(C42=Elenchi!$L$4,0,IF(OR(I42&lt;42309,J42&gt;45230),0,IF(OR(I42="",J42=""),0,IF(O42&lt;&gt;"NO",DAYS360(I42,J42),"")))))</f>
        <v>0</v>
      </c>
      <c r="Q42" s="47">
        <f>IF(OR(O42="NO",N42&lt;&gt;""),0,IF(C42&lt;&gt;Elenchi!$L$4,0,IF(K42="",0,K42)))</f>
        <v>0</v>
      </c>
      <c r="R42" s="443">
        <f>IF(P46&gt;=180,4,P46*0.022)</f>
        <v>0</v>
      </c>
      <c r="S42" s="443">
        <f>IF(Q46&gt;=125,4,Q46*0.032)</f>
        <v>0</v>
      </c>
      <c r="T42" s="446">
        <f>IF(R42+S42&gt;=4,4,R42+S42)</f>
        <v>0</v>
      </c>
    </row>
    <row r="43" spans="1:20" ht="26.25">
      <c r="A43" s="333"/>
      <c r="B43" s="470"/>
      <c r="C43" s="163"/>
      <c r="D43" s="201"/>
      <c r="E43" s="194"/>
      <c r="F43" s="362"/>
      <c r="G43" s="359"/>
      <c r="H43" s="203"/>
      <c r="I43" s="204"/>
      <c r="J43" s="205"/>
      <c r="K43" s="206"/>
      <c r="L43" s="200"/>
      <c r="M43" s="472"/>
      <c r="N43" s="4" t="str">
        <f>IF(OR(AND(OR(C43=Elenchi!$L$3,C43=Elenchi!$L$5),COUNTIF(C43:J43,"")&lt;&gt;0),AND(C43=Elenchi!$L$4,OR(K43="",COUNTIF(C43:H43,"")&lt;&gt;0))),CONCATENATE("Riga",ROW(B43)," "),"")</f>
        <v/>
      </c>
      <c r="O43" s="80"/>
      <c r="P43" s="47">
        <f>IF(OR(O43="NO",N43&lt;&gt;""),0,IF(C43=Elenchi!$L$4,0,IF(OR(I43&lt;42309,J43&gt;45230),0,IF(OR(I43="",J43=""),0,IF(O43&lt;&gt;"NO",DAYS360(I43,J43),"")))))</f>
        <v>0</v>
      </c>
      <c r="Q43" s="47">
        <f>IF(OR(O43="NO",N43&lt;&gt;""),0,IF(C43&lt;&gt;Elenchi!$L$4,0,IF(K43="",0,K43)))</f>
        <v>0</v>
      </c>
      <c r="R43" s="444"/>
      <c r="S43" s="444"/>
      <c r="T43" s="447"/>
    </row>
    <row r="44" spans="1:20" ht="26.25">
      <c r="A44" s="333"/>
      <c r="B44" s="470"/>
      <c r="C44" s="163"/>
      <c r="D44" s="201"/>
      <c r="E44" s="194"/>
      <c r="F44" s="362"/>
      <c r="G44" s="359"/>
      <c r="H44" s="203"/>
      <c r="I44" s="204"/>
      <c r="J44" s="205"/>
      <c r="K44" s="206"/>
      <c r="L44" s="200"/>
      <c r="M44" s="472"/>
      <c r="N44" s="4" t="str">
        <f>IF(OR(AND(OR(C44=Elenchi!$L$3,C44=Elenchi!$L$5),COUNTIF(C44:J44,"")&lt;&gt;0),AND(C44=Elenchi!$L$4,OR(K44="",COUNTIF(C44:H44,"")&lt;&gt;0))),CONCATENATE("Riga",ROW(B44)," "),"")</f>
        <v/>
      </c>
      <c r="O44" s="80"/>
      <c r="P44" s="47">
        <f>IF(OR(O44="NO",N44&lt;&gt;""),0,IF(C44=Elenchi!$L$4,0,IF(OR(I44&lt;42309,J44&gt;45230),0,IF(OR(I44="",J44=""),0,IF(O44&lt;&gt;"NO",DAYS360(I44,J44),"")))))</f>
        <v>0</v>
      </c>
      <c r="Q44" s="47">
        <f>IF(OR(O44="NO",N44&lt;&gt;""),0,IF(C44&lt;&gt;Elenchi!$L$4,0,IF(K44="",0,K44)))</f>
        <v>0</v>
      </c>
      <c r="R44" s="444"/>
      <c r="S44" s="444"/>
      <c r="T44" s="447"/>
    </row>
    <row r="45" spans="1:20" ht="27" thickBot="1">
      <c r="A45" s="332"/>
      <c r="B45" s="471"/>
      <c r="C45" s="342"/>
      <c r="D45" s="216"/>
      <c r="E45" s="194"/>
      <c r="F45" s="363"/>
      <c r="G45" s="360"/>
      <c r="H45" s="207"/>
      <c r="I45" s="208"/>
      <c r="J45" s="209"/>
      <c r="K45" s="210"/>
      <c r="L45" s="200"/>
      <c r="M45" s="472"/>
      <c r="N45" s="4" t="str">
        <f>IF(OR(AND(OR(C45=Elenchi!$L$3,C45=Elenchi!$L$5),COUNTIF(C45:J45,"")&lt;&gt;0),AND(C45=Elenchi!$L$4,OR(K45="",COUNTIF(C45:H45,"")&lt;&gt;0))),CONCATENATE("Riga",ROW(B45)," "),"")</f>
        <v/>
      </c>
      <c r="O45" s="105"/>
      <c r="P45" s="47">
        <f>IF(OR(O45="NO",N45&lt;&gt;""),0,IF(C45=Elenchi!$L$4,0,IF(OR(I45&lt;42309,J45&gt;45230),0,IF(OR(I45="",J45=""),0,IF(O45&lt;&gt;"NO",DAYS360(I45,J45),"")))))</f>
        <v>0</v>
      </c>
      <c r="Q45" s="47">
        <f>IF(OR(O45="NO",N45&lt;&gt;""),0,IF(C45&lt;&gt;Elenchi!$L$4,0,IF(K45="",0,K45)))</f>
        <v>0</v>
      </c>
      <c r="R45" s="445"/>
      <c r="S45" s="445"/>
      <c r="T45" s="448"/>
    </row>
    <row r="46" spans="1:20" ht="21" thickTop="1">
      <c r="A46" s="332"/>
      <c r="B46" s="460" t="s">
        <v>767</v>
      </c>
      <c r="C46" s="454"/>
      <c r="D46" s="454"/>
      <c r="E46" s="454"/>
      <c r="F46" s="454"/>
      <c r="G46" s="454"/>
      <c r="H46" s="461"/>
      <c r="I46" s="441" t="s">
        <v>19</v>
      </c>
      <c r="J46" s="442"/>
      <c r="K46" s="188" t="s">
        <v>20</v>
      </c>
      <c r="L46" s="189"/>
      <c r="M46" s="5"/>
      <c r="N46" s="3"/>
      <c r="O46" s="33" t="s">
        <v>28</v>
      </c>
      <c r="P46" s="49">
        <f t="shared" ref="P46:Q46" si="6">SUM(P42:P45)</f>
        <v>0</v>
      </c>
      <c r="Q46" s="49">
        <f t="shared" si="6"/>
        <v>0</v>
      </c>
      <c r="R46" s="45"/>
      <c r="S46" s="45"/>
      <c r="T46" s="174"/>
    </row>
    <row r="47" spans="1:20" ht="21.75" thickBot="1">
      <c r="A47" s="332"/>
      <c r="B47" s="465"/>
      <c r="C47" s="466"/>
      <c r="D47" s="466"/>
      <c r="E47" s="466"/>
      <c r="F47" s="466"/>
      <c r="G47" s="467"/>
      <c r="H47" s="468"/>
      <c r="I47" s="190" t="s">
        <v>22</v>
      </c>
      <c r="J47" s="191" t="s">
        <v>23</v>
      </c>
      <c r="K47" s="192" t="s">
        <v>24</v>
      </c>
      <c r="L47" s="189"/>
      <c r="M47" s="5"/>
      <c r="N47" s="3"/>
      <c r="O47" s="5"/>
      <c r="P47" s="44"/>
      <c r="Q47" s="44"/>
      <c r="R47" s="46"/>
      <c r="S47" s="46"/>
      <c r="T47" s="175"/>
    </row>
    <row r="48" spans="1:20" ht="26.25">
      <c r="A48" s="332"/>
      <c r="B48" s="469" t="str">
        <f>'TITOLO DI ACCESSO'!$D$2</f>
        <v>COMT02</v>
      </c>
      <c r="C48" s="343"/>
      <c r="D48" s="193"/>
      <c r="E48" s="194"/>
      <c r="F48" s="361"/>
      <c r="G48" s="358"/>
      <c r="H48" s="217"/>
      <c r="I48" s="211"/>
      <c r="J48" s="212"/>
      <c r="K48" s="180"/>
      <c r="L48" s="200"/>
      <c r="M48" s="472" t="s">
        <v>763</v>
      </c>
      <c r="N48" s="4" t="str">
        <f>IF(OR(AND(OR(C48=Elenchi!$L$3,C48=Elenchi!$L$5),COUNTIF(C48:J48,"")&lt;&gt;0),AND(C48=Elenchi!$L$4,OR(K48="",COUNTIF(C48:H48,"")&lt;&gt;0))),CONCATENATE("Riga",ROW(B48)," "),"")</f>
        <v/>
      </c>
      <c r="O48" s="79"/>
      <c r="P48" s="47">
        <f>IF(OR(O48="NO",N48&lt;&gt;""),0,IF(C48=Elenchi!$L$4,0,IF(OR(I48&lt;42309,J48&gt;45529),0,IF(OR(I48="",J48=""),0,IF(O48&lt;&gt;"NO",DAYS360(I48,J48),"")))))</f>
        <v>0</v>
      </c>
      <c r="Q48" s="47">
        <f>IF(OR(O48="NO",N48&lt;&gt;""),0,IF(C48&lt;&gt;Elenchi!$L$4,0,IF(K48="",0,K48)))</f>
        <v>0</v>
      </c>
      <c r="R48" s="443">
        <f>IF(P52&gt;=180,4,P52*0.022)</f>
        <v>0</v>
      </c>
      <c r="S48" s="443">
        <f>IF(Q52&gt;=125,4,Q52*0.032)</f>
        <v>0</v>
      </c>
      <c r="T48" s="446">
        <f>IF(R48+S48&gt;=4,4,R48+S48)</f>
        <v>0</v>
      </c>
    </row>
    <row r="49" spans="1:20" ht="26.25">
      <c r="A49" s="333"/>
      <c r="B49" s="470"/>
      <c r="C49" s="166"/>
      <c r="D49" s="201"/>
      <c r="E49" s="194"/>
      <c r="F49" s="362"/>
      <c r="G49" s="359"/>
      <c r="H49" s="203"/>
      <c r="I49" s="204"/>
      <c r="J49" s="205"/>
      <c r="K49" s="206"/>
      <c r="L49" s="200"/>
      <c r="M49" s="472"/>
      <c r="N49" s="4" t="str">
        <f>IF(OR(AND(OR(C49=Elenchi!$L$3,C49=Elenchi!$L$5),COUNTIF(C49:J49,"")&lt;&gt;0),AND(C49=Elenchi!$L$4,OR(K49="",COUNTIF(C49:H49,"")&lt;&gt;0))),CONCATENATE("Riga",ROW(B49)," "),"")</f>
        <v/>
      </c>
      <c r="O49" s="80"/>
      <c r="P49" s="47">
        <f>IF(OR(O49="NO",N49&lt;&gt;""),0,IF(C49=Elenchi!$L$4,0,IF(OR(I49&lt;42309,J49&gt;45529),0,IF(OR(I49="",J49=""),0,IF(O49&lt;&gt;"NO",DAYS360(I49,J49),"")))))</f>
        <v>0</v>
      </c>
      <c r="Q49" s="47">
        <f>IF(OR(O49="NO",N49&lt;&gt;""),0,IF(C49&lt;&gt;Elenchi!$L$4,0,IF(K49="",0,K49)))</f>
        <v>0</v>
      </c>
      <c r="R49" s="444"/>
      <c r="S49" s="444"/>
      <c r="T49" s="447"/>
    </row>
    <row r="50" spans="1:20" ht="26.25">
      <c r="A50" s="333"/>
      <c r="B50" s="470"/>
      <c r="C50" s="166"/>
      <c r="D50" s="201"/>
      <c r="E50" s="194"/>
      <c r="F50" s="362"/>
      <c r="G50" s="359"/>
      <c r="H50" s="203"/>
      <c r="I50" s="204"/>
      <c r="J50" s="205"/>
      <c r="K50" s="206"/>
      <c r="L50" s="200"/>
      <c r="M50" s="472"/>
      <c r="N50" s="4" t="str">
        <f>IF(OR(AND(OR(C50=Elenchi!$L$3,C50=Elenchi!$L$5),COUNTIF(C50:J50,"")&lt;&gt;0),AND(C50=Elenchi!$L$4,OR(K50="",COUNTIF(C50:H50,"")&lt;&gt;0))),CONCATENATE("Riga",ROW(B50)," "),"")</f>
        <v/>
      </c>
      <c r="O50" s="80"/>
      <c r="P50" s="47">
        <f>IF(OR(O50="NO",N50&lt;&gt;""),0,IF(C50=Elenchi!$L$4,0,IF(OR(I50&lt;42309,J50&gt;45529),0,IF(OR(I50="",J50=""),0,IF(O50&lt;&gt;"NO",DAYS360(I50,J50),"")))))</f>
        <v>0</v>
      </c>
      <c r="Q50" s="47">
        <f>IF(OR(O50="NO",N50&lt;&gt;""),0,IF(C50&lt;&gt;Elenchi!$L$4,0,IF(K50="",0,K50)))</f>
        <v>0</v>
      </c>
      <c r="R50" s="444"/>
      <c r="S50" s="444"/>
      <c r="T50" s="447"/>
    </row>
    <row r="51" spans="1:20" ht="27" thickBot="1">
      <c r="A51" s="332"/>
      <c r="B51" s="471"/>
      <c r="C51" s="167"/>
      <c r="D51" s="216"/>
      <c r="E51" s="344"/>
      <c r="F51" s="367"/>
      <c r="G51" s="366"/>
      <c r="H51" s="219"/>
      <c r="I51" s="208"/>
      <c r="J51" s="209"/>
      <c r="K51" s="210"/>
      <c r="L51" s="200"/>
      <c r="M51" s="472"/>
      <c r="N51" s="4" t="str">
        <f>IF(OR(AND(OR(C51=Elenchi!$L$3,C51=Elenchi!$L$5),COUNTIF(C51:J51,"")&lt;&gt;0),AND(C51=Elenchi!$L$4,OR(K51="",COUNTIF(C51:H51,"")&lt;&gt;0))),CONCATENATE("Riga",ROW(B51)," "),"")</f>
        <v/>
      </c>
      <c r="O51" s="105"/>
      <c r="P51" s="47">
        <f>IF(OR(O51="NO",N51&lt;&gt;""),0,IF(C51=Elenchi!$L$4,0,IF(OR(I51&lt;42309,J51&gt;45529),0,IF(OR(I51="",J51=""),0,IF(O51&lt;&gt;"NO",DAYS360(I51,J51),"")))))</f>
        <v>0</v>
      </c>
      <c r="Q51" s="47">
        <f>IF(OR(O51="NO",N51&lt;&gt;""),0,IF(C51&lt;&gt;Elenchi!$L$4,0,IF(K51="",0,K51)))</f>
        <v>0</v>
      </c>
      <c r="R51" s="445"/>
      <c r="S51" s="445"/>
      <c r="T51" s="448"/>
    </row>
    <row r="52" spans="1:20" ht="17.25" thickTop="1" thickBot="1">
      <c r="A52" s="332"/>
      <c r="B52" s="33"/>
      <c r="C52" s="48"/>
      <c r="D52" s="116"/>
      <c r="E52" s="345"/>
      <c r="F52" s="48"/>
      <c r="G52" s="346"/>
      <c r="H52" s="48"/>
      <c r="I52" s="48"/>
      <c r="J52" s="48"/>
      <c r="K52" s="48"/>
      <c r="L52" s="5"/>
      <c r="M52" s="5"/>
      <c r="N52" s="5"/>
      <c r="O52" s="33" t="s">
        <v>28</v>
      </c>
      <c r="P52" s="48">
        <f t="shared" ref="P52:Q52" si="7">SUM(P48:P51)</f>
        <v>0</v>
      </c>
      <c r="Q52" s="48">
        <f t="shared" si="7"/>
        <v>0</v>
      </c>
      <c r="R52" s="13"/>
      <c r="S52" s="13"/>
      <c r="T52" s="173"/>
    </row>
    <row r="53" spans="1:20" ht="24.75" thickTop="1" thickBot="1">
      <c r="A53" s="332"/>
      <c r="B53" s="451" t="s">
        <v>42</v>
      </c>
      <c r="C53" s="452"/>
      <c r="D53" s="452"/>
      <c r="E53" s="244">
        <f>T53</f>
        <v>0</v>
      </c>
      <c r="F53" s="136"/>
      <c r="G53" s="102"/>
      <c r="H53" s="48"/>
      <c r="I53" s="48"/>
      <c r="J53" s="48"/>
      <c r="K53" s="48"/>
      <c r="L53" s="5"/>
      <c r="M53" s="5"/>
      <c r="N53" s="5"/>
      <c r="O53" s="5"/>
      <c r="P53" s="5"/>
      <c r="Q53" s="5"/>
      <c r="R53" s="10"/>
      <c r="S53" s="10"/>
      <c r="T53" s="50">
        <f>IF(SUM(T6:T52)&gt;=12,12,SUM(T6:T52))</f>
        <v>0</v>
      </c>
    </row>
    <row r="54" spans="1:20" ht="23.25" thickTop="1">
      <c r="A54" s="332"/>
      <c r="B54" s="103"/>
      <c r="C54" s="103"/>
      <c r="D54" s="103"/>
      <c r="E54" s="103"/>
      <c r="F54" s="48"/>
      <c r="G54" s="102"/>
      <c r="H54" s="48"/>
      <c r="I54" s="48"/>
      <c r="J54" s="48"/>
      <c r="K54" s="48"/>
      <c r="L54" s="5"/>
      <c r="M54" s="5"/>
      <c r="N54" s="5"/>
      <c r="O54" s="5"/>
      <c r="P54" s="5"/>
      <c r="Q54" s="5"/>
      <c r="R54" s="10"/>
      <c r="S54" s="10"/>
      <c r="T54" s="11"/>
    </row>
  </sheetData>
  <sheetProtection algorithmName="SHA-512" hashValue="wZwhTl+x8dHSu99v0Q43+DrOEGxhI5kOOHidp+oUsFgwvZjpB2y64pFOsFY3OYFFfIPLy5gNLfN/q6gZk9Ns8g==" saltValue="szmuK5skbfRNT4Inqjmv2A==" spinCount="100000" sheet="1" formatColumns="0" formatRows="0"/>
  <mergeCells count="61">
    <mergeCell ref="M48:M51"/>
    <mergeCell ref="B4:H5"/>
    <mergeCell ref="M6:M9"/>
    <mergeCell ref="M12:M15"/>
    <mergeCell ref="M18:M21"/>
    <mergeCell ref="B10:H11"/>
    <mergeCell ref="I10:J10"/>
    <mergeCell ref="M24:M27"/>
    <mergeCell ref="M30:M33"/>
    <mergeCell ref="M36:M39"/>
    <mergeCell ref="M42:M45"/>
    <mergeCell ref="B6:B9"/>
    <mergeCell ref="B12:B15"/>
    <mergeCell ref="B24:B27"/>
    <mergeCell ref="B30:B33"/>
    <mergeCell ref="B36:B39"/>
    <mergeCell ref="R42:R45"/>
    <mergeCell ref="S42:S45"/>
    <mergeCell ref="T42:T45"/>
    <mergeCell ref="R48:R51"/>
    <mergeCell ref="S48:S51"/>
    <mergeCell ref="T48:T51"/>
    <mergeCell ref="B53:D53"/>
    <mergeCell ref="B16:H17"/>
    <mergeCell ref="I16:J16"/>
    <mergeCell ref="B22:H23"/>
    <mergeCell ref="I22:J22"/>
    <mergeCell ref="B28:H29"/>
    <mergeCell ref="I28:J28"/>
    <mergeCell ref="I34:J34"/>
    <mergeCell ref="B34:H35"/>
    <mergeCell ref="B40:H41"/>
    <mergeCell ref="I40:J40"/>
    <mergeCell ref="B46:H47"/>
    <mergeCell ref="I46:J46"/>
    <mergeCell ref="B18:B21"/>
    <mergeCell ref="B42:B45"/>
    <mergeCell ref="B48:B51"/>
    <mergeCell ref="R18:R21"/>
    <mergeCell ref="S18:S21"/>
    <mergeCell ref="T18:T21"/>
    <mergeCell ref="S36:S39"/>
    <mergeCell ref="T36:T39"/>
    <mergeCell ref="R24:R27"/>
    <mergeCell ref="S24:S27"/>
    <mergeCell ref="T24:T27"/>
    <mergeCell ref="R30:R33"/>
    <mergeCell ref="S30:S33"/>
    <mergeCell ref="T30:T33"/>
    <mergeCell ref="R36:R39"/>
    <mergeCell ref="G2:H2"/>
    <mergeCell ref="I3:K3"/>
    <mergeCell ref="I4:J4"/>
    <mergeCell ref="S6:S9"/>
    <mergeCell ref="T12:T15"/>
    <mergeCell ref="I2:J2"/>
    <mergeCell ref="T6:T9"/>
    <mergeCell ref="O4:O5"/>
    <mergeCell ref="R6:R9"/>
    <mergeCell ref="R12:R15"/>
    <mergeCell ref="S12:S15"/>
  </mergeCells>
  <phoneticPr fontId="63" type="noConversion"/>
  <conditionalFormatting sqref="E53">
    <cfRule type="expression" dxfId="138" priority="399">
      <formula>#REF!=""</formula>
    </cfRule>
    <cfRule type="cellIs" dxfId="137" priority="398" operator="equal">
      <formula>0</formula>
    </cfRule>
    <cfRule type="expression" dxfId="136" priority="400">
      <formula>#REF!&lt;&gt;""</formula>
    </cfRule>
  </conditionalFormatting>
  <conditionalFormatting sqref="G6:G9">
    <cfRule type="expression" dxfId="135" priority="47" stopIfTrue="1">
      <formula>AND(G6&lt;&gt;"",G6&lt;2013)</formula>
    </cfRule>
  </conditionalFormatting>
  <conditionalFormatting sqref="G12:G15">
    <cfRule type="expression" dxfId="134" priority="46">
      <formula>AND(G12&lt;&gt;"",G12&lt;2014)</formula>
    </cfRule>
  </conditionalFormatting>
  <conditionalFormatting sqref="G18:G21">
    <cfRule type="expression" dxfId="133" priority="44" stopIfTrue="1">
      <formula>AND(G18&lt;&gt;"",G18&lt;2015)</formula>
    </cfRule>
  </conditionalFormatting>
  <conditionalFormatting sqref="G24:G27">
    <cfRule type="expression" dxfId="132" priority="43">
      <formula>AND(G24&lt;&gt;"",G24&lt;2016)</formula>
    </cfRule>
  </conditionalFormatting>
  <conditionalFormatting sqref="G30:G33">
    <cfRule type="expression" dxfId="131" priority="42">
      <formula>AND(G30&lt;&gt;"",G30&lt;2017)</formula>
    </cfRule>
  </conditionalFormatting>
  <conditionalFormatting sqref="G36:G39">
    <cfRule type="expression" dxfId="130" priority="41" stopIfTrue="1">
      <formula>AND(G36&lt;&gt;"",G36&lt;2018)</formula>
    </cfRule>
  </conditionalFormatting>
  <conditionalFormatting sqref="G42:G45">
    <cfRule type="expression" dxfId="129" priority="40" stopIfTrue="1">
      <formula>AND(G42&lt;&gt;"",G42&lt;2019)</formula>
    </cfRule>
  </conditionalFormatting>
  <conditionalFormatting sqref="G48:G51">
    <cfRule type="expression" dxfId="128" priority="39">
      <formula>AND(G48&lt;&gt;"",G48&lt;2020)</formula>
    </cfRule>
  </conditionalFormatting>
  <conditionalFormatting sqref="I6:J9">
    <cfRule type="expression" dxfId="127" priority="71">
      <formula>AND(OR(I6&lt;&gt;"",K6&lt;&gt;""),SUMPRODUCT(($I6&lt;=$J$6:$J$9)*($J6&gt;=$I$6:$I$9))&gt;1)</formula>
    </cfRule>
  </conditionalFormatting>
  <conditionalFormatting sqref="I12:J15">
    <cfRule type="expression" dxfId="126" priority="73">
      <formula>AND(OR(I12&lt;&gt;"",J12&lt;&gt;""),SUMPRODUCT(($I12&lt;=$J$12:$J$15)*($J12&gt;=$I$12:$I$15))&gt;1)</formula>
    </cfRule>
  </conditionalFormatting>
  <conditionalFormatting sqref="I18:J21">
    <cfRule type="expression" dxfId="125" priority="69">
      <formula>AND(OR(I18&lt;&gt;"",J18&lt;&gt;""),SUMPRODUCT(($I18&lt;=$J$18:$J$21)*($J18&gt;=$I$18:$I$21))&gt;1)</formula>
    </cfRule>
  </conditionalFormatting>
  <conditionalFormatting sqref="I24:J27">
    <cfRule type="expression" dxfId="124" priority="67">
      <formula>AND(OR(I24&lt;&gt;"",J24&lt;&gt;""),SUMPRODUCT(($I24&lt;=$J$24:$J$27)*($J24&gt;=$I$24:$I$27))&gt;1)</formula>
    </cfRule>
  </conditionalFormatting>
  <conditionalFormatting sqref="I30:J33">
    <cfRule type="expression" dxfId="123" priority="65">
      <formula>AND(OR(I30&lt;&gt;"",J30&lt;&gt;""),SUMPRODUCT(($I30&lt;=$J$30:$J$33)*($J30&gt;=$I$30:$I$33))&gt;1)</formula>
    </cfRule>
  </conditionalFormatting>
  <conditionalFormatting sqref="I36:J39">
    <cfRule type="expression" dxfId="122" priority="63">
      <formula>AND(OR(I36&lt;&gt;"",J36&lt;&gt;""),SUMPRODUCT(($I36&lt;=$J$36:$J$39)*($J36&gt;=$I$36:$I$39))&gt;1)</formula>
    </cfRule>
  </conditionalFormatting>
  <conditionalFormatting sqref="I42:J45">
    <cfRule type="expression" dxfId="121" priority="61">
      <formula>AND(OR(I42&lt;&gt;"",J42&lt;&gt;""),SUMPRODUCT(($I42&lt;=$J$42:$J$45)*($J42&gt;=$I$42:$I$45))&gt;1)</formula>
    </cfRule>
  </conditionalFormatting>
  <conditionalFormatting sqref="I48:J51">
    <cfRule type="expression" dxfId="120" priority="59">
      <formula>AND(I18&lt;&gt;"",J18&lt;&gt;"",SUMPRODUCT(($H18&lt;=$I$18:$I$23)*($I18&gt;=$H$18:$H$23))&gt;1)</formula>
    </cfRule>
  </conditionalFormatting>
  <conditionalFormatting sqref="J6:J9">
    <cfRule type="expression" dxfId="119" priority="70">
      <formula>AND(J6&lt;&gt;"",J6&lt;I6)</formula>
    </cfRule>
  </conditionalFormatting>
  <conditionalFormatting sqref="J12:J15">
    <cfRule type="expression" dxfId="118" priority="72">
      <formula>AND(J12&lt;&gt;"",J12&lt;I12)</formula>
    </cfRule>
  </conditionalFormatting>
  <conditionalFormatting sqref="J18:J21">
    <cfRule type="expression" dxfId="117" priority="68">
      <formula>AND(J18&lt;&gt;"",J18&lt;I18)</formula>
    </cfRule>
  </conditionalFormatting>
  <conditionalFormatting sqref="J24:J27">
    <cfRule type="expression" dxfId="116" priority="66">
      <formula>AND(J24&lt;&gt;"",J24&lt;I24)</formula>
    </cfRule>
  </conditionalFormatting>
  <conditionalFormatting sqref="J30:J33">
    <cfRule type="expression" dxfId="115" priority="64">
      <formula>AND(J30&lt;&gt;"",J30&lt;I30)</formula>
    </cfRule>
  </conditionalFormatting>
  <conditionalFormatting sqref="J36:J39">
    <cfRule type="expression" dxfId="114" priority="62">
      <formula>AND(J36&lt;&gt;"",J36&lt;I36)</formula>
    </cfRule>
  </conditionalFormatting>
  <conditionalFormatting sqref="J42:J45">
    <cfRule type="expression" dxfId="113" priority="60">
      <formula>AND(J42&lt;&gt;"",J42&lt;I42)</formula>
    </cfRule>
  </conditionalFormatting>
  <conditionalFormatting sqref="J48:J51">
    <cfRule type="expression" dxfId="112" priority="58">
      <formula>AND(J48&lt;&gt;"",J48&lt;I48)</formula>
    </cfRule>
  </conditionalFormatting>
  <conditionalFormatting sqref="O6:O9">
    <cfRule type="expression" dxfId="111" priority="103">
      <formula>O6="NO"</formula>
    </cfRule>
    <cfRule type="expression" dxfId="110" priority="104" stopIfTrue="1">
      <formula>O6="SI"</formula>
    </cfRule>
  </conditionalFormatting>
  <conditionalFormatting sqref="O12:O15">
    <cfRule type="expression" dxfId="109" priority="99">
      <formula>O12="NO"</formula>
    </cfRule>
    <cfRule type="expression" dxfId="108" priority="100" stopIfTrue="1">
      <formula>O12="SI"</formula>
    </cfRule>
  </conditionalFormatting>
  <conditionalFormatting sqref="O18:O21">
    <cfRule type="expression" dxfId="107" priority="95">
      <formula>O18="NO"</formula>
    </cfRule>
    <cfRule type="expression" dxfId="106" priority="96" stopIfTrue="1">
      <formula>O18="SI"</formula>
    </cfRule>
  </conditionalFormatting>
  <conditionalFormatting sqref="O24:O27">
    <cfRule type="expression" dxfId="105" priority="91">
      <formula>O24="NO"</formula>
    </cfRule>
    <cfRule type="expression" dxfId="104" priority="92" stopIfTrue="1">
      <formula>O24="SI"</formula>
    </cfRule>
  </conditionalFormatting>
  <conditionalFormatting sqref="O30:O33">
    <cfRule type="expression" dxfId="103" priority="87">
      <formula>O30="NO"</formula>
    </cfRule>
    <cfRule type="expression" dxfId="102" priority="88" stopIfTrue="1">
      <formula>O30="SI"</formula>
    </cfRule>
  </conditionalFormatting>
  <conditionalFormatting sqref="O36:O39">
    <cfRule type="expression" dxfId="101" priority="83">
      <formula>O36="NO"</formula>
    </cfRule>
    <cfRule type="expression" dxfId="100" priority="84" stopIfTrue="1">
      <formula>O36="SI"</formula>
    </cfRule>
  </conditionalFormatting>
  <conditionalFormatting sqref="O42:O45">
    <cfRule type="expression" dxfId="99" priority="80" stopIfTrue="1">
      <formula>O42="SI"</formula>
    </cfRule>
    <cfRule type="expression" dxfId="98" priority="79">
      <formula>O42="NO"</formula>
    </cfRule>
  </conditionalFormatting>
  <conditionalFormatting sqref="O48:O51">
    <cfRule type="expression" dxfId="97" priority="75">
      <formula>O48="NO"</formula>
    </cfRule>
    <cfRule type="expression" dxfId="96" priority="76" stopIfTrue="1">
      <formula>O48="SI"</formula>
    </cfRule>
  </conditionalFormatting>
  <conditionalFormatting sqref="P6:P52">
    <cfRule type="expression" dxfId="95" priority="114">
      <formula>N6&lt;&gt;""</formula>
    </cfRule>
  </conditionalFormatting>
  <dataValidations count="12">
    <dataValidation type="list" allowBlank="1" showErrorMessage="1" sqref="O42:O45 O6:O9 O12:O15 O18:O21 O24:O27 O30:O33 O36:O39 O48:O51" xr:uid="{00000000-0002-0000-0100-000001000000}">
      <formula1>"SI,NO"</formula1>
    </dataValidation>
    <dataValidation type="list" allowBlank="1" showErrorMessage="1" sqref="C48:C51" xr:uid="{00000000-0002-0000-0100-000004000000}">
      <formula1>"T.D.,ex art. 273,a ORE"</formula1>
    </dataValidation>
    <dataValidation type="list" allowBlank="1" showErrorMessage="1" sqref="C6:C9 C42:C45 C18:C21 C24:C27 C30:C33 C36:C39 C12:C15" xr:uid="{63E3170C-14C9-904F-A371-4894F00061F1}">
      <formula1>Contratto</formula1>
    </dataValidation>
    <dataValidation type="list" allowBlank="1" showErrorMessage="1" sqref="D6:D9 D12:D15 D18:D21 D24:D27 D30:D33 D36:D39 D42:D45 D48:D51" xr:uid="{58319E81-734A-1044-9AF7-35BBD2DFB77C}">
      <formula1>Livello</formula1>
    </dataValidation>
    <dataValidation type="date" allowBlank="1" showInputMessage="1" showErrorMessage="1" sqref="I6:J9" xr:uid="{47D33902-AD91-1A44-B4F6-512B14142377}">
      <formula1>42675</formula1>
      <formula2>43039</formula2>
    </dataValidation>
    <dataValidation type="date" allowBlank="1" showInputMessage="1" showErrorMessage="1" sqref="I6 I12:J15" xr:uid="{1754BDB7-A567-E448-881D-5BBB5482B2AF}">
      <formula1>43040</formula1>
      <formula2>43404</formula2>
    </dataValidation>
    <dataValidation type="date" allowBlank="1" showInputMessage="1" showErrorMessage="1" sqref="I18:J21" xr:uid="{9EB71554-0595-9249-906C-4F92C966C57F}">
      <formula1>43405</formula1>
      <formula2>43769</formula2>
    </dataValidation>
    <dataValidation type="date" allowBlank="1" showInputMessage="1" showErrorMessage="1" sqref="I24:J27" xr:uid="{7B68B32E-F2D1-064D-ACA7-A4EF950B24E2}">
      <formula1>43770</formula1>
      <formula2>44135</formula2>
    </dataValidation>
    <dataValidation type="date" allowBlank="1" showInputMessage="1" showErrorMessage="1" sqref="I30:J33" xr:uid="{50326F29-87F1-FD4B-AE51-25E883C7BD22}">
      <formula1>44136</formula1>
      <formula2>44500</formula2>
    </dataValidation>
    <dataValidation type="date" allowBlank="1" showInputMessage="1" showErrorMessage="1" sqref="I36:J39" xr:uid="{F6436407-DB2E-8948-B54B-EDFF67FC842A}">
      <formula1>44501</formula1>
      <formula2>44865</formula2>
    </dataValidation>
    <dataValidation type="date" allowBlank="1" showInputMessage="1" showErrorMessage="1" sqref="I42:J45" xr:uid="{225D751A-47B0-2547-B066-75FD36915812}">
      <formula1>44866</formula1>
      <formula2>45230</formula2>
    </dataValidation>
    <dataValidation type="date" allowBlank="1" showInputMessage="1" showErrorMessage="1" sqref="I48:J51" xr:uid="{1C443F5B-218C-014D-A14E-98F2CEDA22B0}">
      <formula1>45231</formula1>
      <formula2>45529</formula2>
    </dataValidation>
  </dataValidations>
  <pageMargins left="0.7" right="0.7" top="0.75" bottom="0.75" header="0.3" footer="0.3"/>
  <pageSetup paperSize="9" scale="28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7" stopIfTrue="1" id="{6EC2C521-EE3E-4F49-B8B1-E26CE18AE0CE}">
            <xm:f>C6=Elenchi!$L$4</xm:f>
            <x14:dxf>
              <fill>
                <patternFill>
                  <bgColor theme="2" tint="-4.9989318521683403E-2"/>
                </patternFill>
              </fill>
            </x14:dxf>
          </x14:cfRule>
          <xm:sqref>I6:I51</xm:sqref>
        </x14:conditionalFormatting>
        <x14:conditionalFormatting xmlns:xm="http://schemas.microsoft.com/office/excel/2006/main">
          <x14:cfRule type="expression" priority="49" stopIfTrue="1" id="{647D5E9A-8E44-DD45-B4BA-6BB5AE96091C}">
            <xm:f>C6=Elenchi!$L$4</xm:f>
            <x14:dxf>
              <fill>
                <patternFill>
                  <bgColor theme="2" tint="-4.9989318521683403E-2"/>
                </patternFill>
              </fill>
            </x14:dxf>
          </x14:cfRule>
          <xm:sqref>J6:J51</xm:sqref>
        </x14:conditionalFormatting>
        <x14:conditionalFormatting xmlns:xm="http://schemas.microsoft.com/office/excel/2006/main">
          <x14:cfRule type="expression" priority="38" id="{F9A8D115-00D2-A147-9942-6D23CBDB1676}">
            <xm:f>OR(C6=Elenchi!$L$3,C6=Elenchi!$L$5)</xm:f>
            <x14:dxf>
              <fill>
                <patternFill>
                  <bgColor theme="2" tint="-4.9989318521683403E-2"/>
                </patternFill>
              </fill>
              <border>
                <vertical/>
                <horizontal/>
              </border>
            </x14:dxf>
          </x14:cfRule>
          <xm:sqref>K6:K9</xm:sqref>
        </x14:conditionalFormatting>
        <x14:conditionalFormatting xmlns:xm="http://schemas.microsoft.com/office/excel/2006/main">
          <x14:cfRule type="expression" priority="37" id="{A01A92D1-34DA-A842-83F7-6A2A958A2317}">
            <xm:f>OR(C12=Elenchi!$L$3,C12=Elenchi!$L$5)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K12:K15</xm:sqref>
        </x14:conditionalFormatting>
        <x14:conditionalFormatting xmlns:xm="http://schemas.microsoft.com/office/excel/2006/main">
          <x14:cfRule type="expression" priority="36" id="{6297E79B-366B-D243-AF29-4D3A7B5BD18C}">
            <xm:f>OR(C18=Elenchi!$L$3,C18=Elenchi!$L$5)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K18:K21</xm:sqref>
        </x14:conditionalFormatting>
        <x14:conditionalFormatting xmlns:xm="http://schemas.microsoft.com/office/excel/2006/main">
          <x14:cfRule type="expression" priority="35" id="{6BB4D7CE-49E4-AA42-BD5D-FBE28CC2BB16}">
            <xm:f>OR(C24=Elenchi!$L$3,C24=Elenchi!$L$5)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K24:K27</xm:sqref>
        </x14:conditionalFormatting>
        <x14:conditionalFormatting xmlns:xm="http://schemas.microsoft.com/office/excel/2006/main">
          <x14:cfRule type="expression" priority="34" id="{6C86E60C-F92D-D541-89B4-3A3363234165}">
            <xm:f>OR(C30=Elenchi!$L$3,C30=Elenchi!$L$5)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K30:K33</xm:sqref>
        </x14:conditionalFormatting>
        <x14:conditionalFormatting xmlns:xm="http://schemas.microsoft.com/office/excel/2006/main">
          <x14:cfRule type="expression" priority="33" id="{5BDB384B-85E8-C140-8CDA-0F021DC07E5F}">
            <xm:f>OR(C36=Elenchi!$L$3,C36=Elenchi!$L$5)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K36:K39</xm:sqref>
        </x14:conditionalFormatting>
        <x14:conditionalFormatting xmlns:xm="http://schemas.microsoft.com/office/excel/2006/main">
          <x14:cfRule type="expression" priority="32" id="{9C9714BE-E858-6149-A0EC-3216CC18260F}">
            <xm:f>OR(C42=Elenchi!$L$3,C42=Elenchi!$L$5)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K42:K45</xm:sqref>
        </x14:conditionalFormatting>
        <x14:conditionalFormatting xmlns:xm="http://schemas.microsoft.com/office/excel/2006/main">
          <x14:cfRule type="expression" priority="31" id="{448C39A5-6717-6347-87B2-394CFBC4A151}">
            <xm:f>OR(C48=Elenchi!$L$3,C48=Elenchi!$L$5)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K48:K51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9">
        <x14:dataValidation type="list" allowBlank="1" showInputMessage="1" showErrorMessage="1" xr:uid="{131472E9-D2B9-2441-B26A-34FCBC8BB39D}">
          <x14:formula1>
            <xm:f>Elenchi!$K$28:$K$33</xm:f>
          </x14:formula1>
          <xm:sqref>G24:G27</xm:sqref>
        </x14:dataValidation>
        <x14:dataValidation type="list" allowBlank="1" showInputMessage="1" showErrorMessage="1" xr:uid="{64611AC2-EB4C-0744-94EC-46AEC8A77AA6}">
          <x14:formula1>
            <xm:f>Elenchi!$K$25:$K$30</xm:f>
          </x14:formula1>
          <xm:sqref>G6:G9</xm:sqref>
        </x14:dataValidation>
        <x14:dataValidation type="list" allowBlank="1" showInputMessage="1" showErrorMessage="1" xr:uid="{EB1BDC7F-CB8A-2F48-B4BE-26F2AE3DACFA}">
          <x14:formula1>
            <xm:f>Elenchi!$K$26:$K$31</xm:f>
          </x14:formula1>
          <xm:sqref>G12:G15</xm:sqref>
        </x14:dataValidation>
        <x14:dataValidation type="list" allowBlank="1" showInputMessage="1" showErrorMessage="1" xr:uid="{4796CB92-4E69-3140-8DFD-4E539FD83A1C}">
          <x14:formula1>
            <xm:f>Elenchi!$K$27:$K$32</xm:f>
          </x14:formula1>
          <xm:sqref>G18:G21</xm:sqref>
        </x14:dataValidation>
        <x14:dataValidation type="list" allowBlank="1" showInputMessage="1" showErrorMessage="1" xr:uid="{617CBF77-2387-4C45-BE24-143C702381BA}">
          <x14:formula1>
            <xm:f>Elenchi!$K$29:$K$34</xm:f>
          </x14:formula1>
          <xm:sqref>G30:G33</xm:sqref>
        </x14:dataValidation>
        <x14:dataValidation type="list" allowBlank="1" showInputMessage="1" showErrorMessage="1" xr:uid="{72844211-D5B4-AB43-AB47-1783A612DFF3}">
          <x14:formula1>
            <xm:f>Elenchi!$K$30:$K$35</xm:f>
          </x14:formula1>
          <xm:sqref>G36:G39</xm:sqref>
        </x14:dataValidation>
        <x14:dataValidation type="list" allowBlank="1" showInputMessage="1" showErrorMessage="1" xr:uid="{BFF3114B-6C4A-BB44-9EE8-319ECC89BFC1}">
          <x14:formula1>
            <xm:f>Elenchi!$K$31:$K$36</xm:f>
          </x14:formula1>
          <xm:sqref>G42:G45</xm:sqref>
        </x14:dataValidation>
        <x14:dataValidation type="list" allowBlank="1" showErrorMessage="1" xr:uid="{FCA9E43C-7117-9640-B3D1-37AE04CAF21D}">
          <x14:formula1>
            <xm:f>Elenchi!$F$2:$F$83</xm:f>
          </x14:formula1>
          <xm:sqref>E6:F9 E12:F15 E18:F21 E24:F27 E30:F33 E36:F39 E42:F45 E48:F51</xm:sqref>
        </x14:dataValidation>
        <x14:dataValidation type="list" allowBlank="1" showInputMessage="1" showErrorMessage="1" xr:uid="{D0E6B465-C6C1-DC48-91DA-734E4B25F914}">
          <x14:formula1>
            <xm:f>Elenchi!$K$32:$K$37</xm:f>
          </x14:formula1>
          <xm:sqref>G48:G51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>
    <outlinePr summaryBelow="0" summaryRight="0"/>
  </sheetPr>
  <dimension ref="B1:AG13"/>
  <sheetViews>
    <sheetView showGridLines="0" zoomScale="140" zoomScaleNormal="140" workbookViewId="0">
      <pane xSplit="2" ySplit="4" topLeftCell="C137" activePane="bottomRight" state="frozen"/>
      <selection pane="topRight"/>
      <selection pane="bottomLeft"/>
      <selection pane="bottomRight" activeCell="D22" sqref="D22"/>
    </sheetView>
  </sheetViews>
  <sheetFormatPr defaultColWidth="12.7109375" defaultRowHeight="12.75"/>
  <cols>
    <col min="1" max="1" width="5.28515625" customWidth="1"/>
    <col min="2" max="2" width="5.140625" customWidth="1"/>
    <col min="3" max="3" width="13.7109375" customWidth="1"/>
    <col min="4" max="4" width="31.140625" customWidth="1"/>
    <col min="5" max="5" width="12.28515625" customWidth="1"/>
    <col min="6" max="6" width="14.85546875" customWidth="1"/>
    <col min="7" max="7" width="20.7109375" customWidth="1"/>
    <col min="8" max="8" width="48.140625" customWidth="1"/>
    <col min="9" max="9" width="2.28515625" customWidth="1"/>
    <col min="10" max="10" width="48.7109375" customWidth="1"/>
    <col min="11" max="12" width="13.28515625" customWidth="1"/>
    <col min="13" max="13" width="2.28515625" customWidth="1"/>
    <col min="14" max="14" width="16.85546875" customWidth="1"/>
    <col min="15" max="15" width="15.7109375" customWidth="1"/>
    <col min="16" max="17" width="13" customWidth="1"/>
    <col min="18" max="26" width="13" hidden="1" customWidth="1"/>
    <col min="27" max="27" width="14.140625" customWidth="1"/>
    <col min="28" max="28" width="8.140625" hidden="1" customWidth="1"/>
    <col min="29" max="29" width="7.42578125" hidden="1" customWidth="1"/>
    <col min="30" max="30" width="12.28515625" hidden="1" customWidth="1"/>
    <col min="31" max="31" width="11.140625" hidden="1" customWidth="1"/>
    <col min="32" max="32" width="13" hidden="1" customWidth="1"/>
    <col min="33" max="33" width="11.42578125" customWidth="1"/>
  </cols>
  <sheetData>
    <row r="1" spans="2:33"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2:33" ht="34.5" customHeight="1" thickBot="1">
      <c r="C2" s="501" t="s">
        <v>769</v>
      </c>
      <c r="D2" s="501"/>
      <c r="E2" s="501"/>
      <c r="F2" s="501"/>
      <c r="G2" s="501"/>
      <c r="H2" s="501"/>
      <c r="I2" s="78"/>
      <c r="J2" s="318" t="s">
        <v>0</v>
      </c>
      <c r="K2" s="293"/>
      <c r="L2" s="294"/>
      <c r="M2" s="319"/>
      <c r="N2" s="437" t="s">
        <v>7</v>
      </c>
      <c r="O2" s="437"/>
      <c r="P2" s="78"/>
      <c r="AA2" s="498" t="s">
        <v>773</v>
      </c>
      <c r="AB2" s="498"/>
      <c r="AC2" s="498"/>
      <c r="AD2" s="498"/>
      <c r="AE2" s="498"/>
      <c r="AF2" s="498"/>
      <c r="AG2" s="498"/>
    </row>
    <row r="3" spans="2:33" s="177" customFormat="1" ht="18" thickTop="1">
      <c r="C3" s="510" t="s">
        <v>43</v>
      </c>
      <c r="D3" s="512" t="s">
        <v>44</v>
      </c>
      <c r="E3" s="512" t="s">
        <v>45</v>
      </c>
      <c r="F3" s="502" t="s">
        <v>46</v>
      </c>
      <c r="G3" s="504" t="s">
        <v>47</v>
      </c>
      <c r="H3" s="506" t="s">
        <v>782</v>
      </c>
      <c r="I3" s="157"/>
      <c r="J3" s="508" t="s">
        <v>783</v>
      </c>
      <c r="K3" s="514" t="s">
        <v>48</v>
      </c>
      <c r="L3" s="516" t="s">
        <v>2</v>
      </c>
      <c r="M3" s="104"/>
      <c r="N3" s="485" t="s">
        <v>19</v>
      </c>
      <c r="O3" s="486"/>
      <c r="P3" s="220" t="s">
        <v>20</v>
      </c>
      <c r="Q3" s="178"/>
      <c r="R3" s="178"/>
      <c r="S3" s="178"/>
      <c r="T3" s="178"/>
      <c r="U3" s="178"/>
      <c r="V3" s="178"/>
      <c r="W3" s="178"/>
      <c r="X3" s="178"/>
      <c r="Y3" s="178"/>
      <c r="Z3" s="479" t="s">
        <v>1</v>
      </c>
      <c r="AA3" s="481" t="s">
        <v>49</v>
      </c>
      <c r="AB3" s="483" t="s">
        <v>50</v>
      </c>
      <c r="AC3" s="483" t="s">
        <v>3</v>
      </c>
      <c r="AD3" s="505" t="s">
        <v>51</v>
      </c>
      <c r="AE3" s="505" t="s">
        <v>52</v>
      </c>
      <c r="AF3" s="505" t="s">
        <v>53</v>
      </c>
      <c r="AG3" s="499" t="s">
        <v>54</v>
      </c>
    </row>
    <row r="4" spans="2:33" s="177" customFormat="1" ht="24.95" customHeight="1" thickBot="1">
      <c r="C4" s="511"/>
      <c r="D4" s="513"/>
      <c r="E4" s="513"/>
      <c r="F4" s="503"/>
      <c r="G4" s="503"/>
      <c r="H4" s="507"/>
      <c r="I4" s="157"/>
      <c r="J4" s="509"/>
      <c r="K4" s="515"/>
      <c r="L4" s="517"/>
      <c r="M4" s="104"/>
      <c r="N4" s="221" t="s">
        <v>22</v>
      </c>
      <c r="O4" s="181" t="s">
        <v>23</v>
      </c>
      <c r="P4" s="222" t="s">
        <v>24</v>
      </c>
      <c r="Q4" s="178"/>
      <c r="R4" s="479" t="s">
        <v>55</v>
      </c>
      <c r="S4" s="479"/>
      <c r="T4" s="479" t="s">
        <v>56</v>
      </c>
      <c r="U4" s="479"/>
      <c r="V4" s="479"/>
      <c r="W4" s="479"/>
      <c r="X4" s="479"/>
      <c r="Y4" s="479"/>
      <c r="Z4" s="480"/>
      <c r="AA4" s="482"/>
      <c r="AB4" s="484"/>
      <c r="AC4" s="484"/>
      <c r="AD4" s="484"/>
      <c r="AE4" s="484"/>
      <c r="AF4" s="484"/>
      <c r="AG4" s="500"/>
    </row>
    <row r="5" spans="2:33" ht="26.25">
      <c r="B5" s="137">
        <v>1</v>
      </c>
      <c r="C5" s="168"/>
      <c r="D5" s="195"/>
      <c r="E5" s="223" t="str">
        <f>IFERROR(VLOOKUP(D5,Elenchi!H:I,2,0),"")</f>
        <v/>
      </c>
      <c r="F5" s="224"/>
      <c r="G5" s="224"/>
      <c r="H5" s="225"/>
      <c r="I5" s="226"/>
      <c r="J5" s="227"/>
      <c r="K5" s="228"/>
      <c r="L5" s="229"/>
      <c r="M5" s="226"/>
      <c r="N5" s="278"/>
      <c r="O5" s="279"/>
      <c r="P5" s="280"/>
      <c r="Q5" s="9"/>
      <c r="R5" s="138" t="str">
        <f>IFERROR(VLOOKUP(F5,Elenchi!$L$22:$N$30,2,0),"")</f>
        <v/>
      </c>
      <c r="S5" s="350" t="str">
        <f>IFERROR(VLOOKUP(F5,Elenchi!$L$22:$N$30,3,0),"")</f>
        <v/>
      </c>
      <c r="T5" s="347" t="str">
        <f>IF(F5="","",IF(F5="2015-16",2010,IF(F5="2016-17",2011,IF(F5="2017-18",2012,IF(F5="2018-19",2013,IF(F5="2019-20",2014,IF(F5="2020-21",2015,IF(F5="2021-22",2016,IF(F5="2022-23",2017)))))))))</f>
        <v/>
      </c>
      <c r="U5" s="313" t="str">
        <f>IFERROR(T5+1,"")</f>
        <v/>
      </c>
      <c r="V5" s="313" t="str">
        <f t="shared" ref="V5:Y5" si="0">IFERROR(U5+1,"")</f>
        <v/>
      </c>
      <c r="W5" s="313" t="str">
        <f t="shared" si="0"/>
        <v/>
      </c>
      <c r="X5" s="313" t="str">
        <f>IFERROR(W5+1,"")</f>
        <v/>
      </c>
      <c r="Y5" s="314" t="str">
        <f t="shared" si="0"/>
        <v/>
      </c>
      <c r="Z5" s="115" t="str">
        <f>IF(COUNTIF(C5:P5,"")=14,"",IF(C5="",CONCATENATE("Riga",ROW(C5)," "),IF(AND(C5=Elenchi!$L$4,P5&lt;&gt;"",SUM(COUNTIF(D5:H5,""),COUNTIF(J5:L5,""))=0),"",IF(AND(C5&lt;&gt;Elenchi!$L$4,SUM(COUNTIF(D5:H5,""),COUNTIF(J5:L5,""),COUNTIF(N5:O5,""))=0),"",CONCATENATE("Riga",ROW(C5)," ")))))</f>
        <v/>
      </c>
      <c r="AA5" s="375"/>
      <c r="AB5" s="311">
        <f>IF(Z5&lt;&gt;"",0,IF(OR(C5=Elenchi!$L$3,C5=Elenchi!$L$5),DAYS360(N5,O5),0))</f>
        <v>0</v>
      </c>
      <c r="AC5" s="230">
        <f t="shared" ref="AC5:AC10" si="1">IF(C5&lt;&gt;"a ORE",0,IF(P5="",0,P5))</f>
        <v>0</v>
      </c>
      <c r="AD5" s="51">
        <f>IF(Z5&lt;&gt;"","Dati incompleti",IF(AB5&gt;=180,2,AB5*0.011))</f>
        <v>0</v>
      </c>
      <c r="AE5" s="51">
        <f t="shared" ref="AE5:AE10" si="2">IF(AC5&gt;=125,2,AC5*0.016)</f>
        <v>0</v>
      </c>
      <c r="AF5" s="171">
        <f>IFERROR(IF(AA5="NO",0,SUM(AD5+AE5)),0)</f>
        <v>0</v>
      </c>
      <c r="AG5" s="312" t="str">
        <f>IFERROR(IF(SUM(VLOOKUP(F5,'TITOLI DI SERVIZIO'!$M$6:$T$51,8),AF5)&gt;=4,0,AF5),"")</f>
        <v/>
      </c>
    </row>
    <row r="6" spans="2:33" ht="26.25">
      <c r="B6" s="137">
        <v>2</v>
      </c>
      <c r="C6" s="168"/>
      <c r="D6" s="202"/>
      <c r="E6" s="223" t="str">
        <f>IFERROR(VLOOKUP(D6,Elenchi!H:I,2,0),"")</f>
        <v/>
      </c>
      <c r="F6" s="231"/>
      <c r="G6" s="231"/>
      <c r="H6" s="232"/>
      <c r="I6" s="226"/>
      <c r="J6" s="233"/>
      <c r="K6" s="234"/>
      <c r="L6" s="229"/>
      <c r="M6" s="226"/>
      <c r="N6" s="281"/>
      <c r="O6" s="282"/>
      <c r="P6" s="283"/>
      <c r="Q6" s="9"/>
      <c r="R6" s="139" t="str">
        <f>IFERROR(VLOOKUP(F6,Elenchi!$L$22:$N$30,2,0),"")</f>
        <v/>
      </c>
      <c r="S6" s="351" t="str">
        <f>IFERROR(VLOOKUP(F6,Elenchi!$L$22:$N$30,3,0),"")</f>
        <v/>
      </c>
      <c r="T6" s="348" t="str">
        <f t="shared" ref="T6:T10" si="3">IF(F6="","",IF(F6="2015-16",2010,IF(F6="2016-17",2011,IF(F6="2017-18",2012,IF(F6="2018-19",2013,IF(F6="2019-20",2014,IF(F6="2020-21",2015,IF(F6="2021-22",2016,IF(F6="2022-23",2017)))))))))</f>
        <v/>
      </c>
      <c r="U6" s="4" t="str">
        <f>IFERROR(T6+1,"")</f>
        <v/>
      </c>
      <c r="V6" s="4" t="str">
        <f t="shared" ref="V6:Y6" si="4">IFERROR(U6+1,"")</f>
        <v/>
      </c>
      <c r="W6" s="4" t="str">
        <f t="shared" si="4"/>
        <v/>
      </c>
      <c r="X6" s="4" t="str">
        <f t="shared" si="4"/>
        <v/>
      </c>
      <c r="Y6" s="315" t="str">
        <f t="shared" si="4"/>
        <v/>
      </c>
      <c r="Z6" s="115" t="str">
        <f>IF(COUNTIF(C6:P6,"")=14,"",IF(C6="",CONCATENATE("Riga",ROW(C6)," "),IF(AND(C6=Elenchi!$L$4,P6&lt;&gt;"",SUM(COUNTIF(D6:H6,""),COUNTIF(J6:L6,""))=0),"",IF(AND(C6&lt;&gt;Elenchi!$L$4,SUM(COUNTIF(D6:H6,""),COUNTIF(J6:L6,""),COUNTIF(N6:O6,""))=0),"",CONCATENATE("Riga",ROW(C6)," ")))))</f>
        <v/>
      </c>
      <c r="AA6" s="376"/>
      <c r="AB6" s="311">
        <f>IF(Z6&lt;&gt;"",0,IF(OR(C6=Elenchi!$L$3,C6=Elenchi!$L$5),DAYS360(N6,O6),0))</f>
        <v>0</v>
      </c>
      <c r="AC6" s="230">
        <f t="shared" si="1"/>
        <v>0</v>
      </c>
      <c r="AD6" s="51">
        <f t="shared" ref="AD6:AD10" si="5">IF(AB6&gt;=180,2,AB6*0.011)</f>
        <v>0</v>
      </c>
      <c r="AE6" s="51">
        <f t="shared" si="2"/>
        <v>0</v>
      </c>
      <c r="AF6" s="171">
        <f>IFERROR(IF(AA6="NO",0,SUM(AD6+AE6)),0)</f>
        <v>0</v>
      </c>
      <c r="AG6" s="306" t="str">
        <f>IFERROR(IF(SUM(VLOOKUP(F6,'TITOLI DI SERVIZIO'!$M$6:$T$51,8),AF6)&gt;=4,0,AF6),"")</f>
        <v/>
      </c>
    </row>
    <row r="7" spans="2:33" ht="26.25">
      <c r="B7" s="137">
        <v>3</v>
      </c>
      <c r="C7" s="168"/>
      <c r="D7" s="202"/>
      <c r="E7" s="223" t="str">
        <f>IFERROR(VLOOKUP(D7,Elenchi!H:I,2,0),"")</f>
        <v/>
      </c>
      <c r="F7" s="231"/>
      <c r="G7" s="231"/>
      <c r="H7" s="232"/>
      <c r="I7" s="226"/>
      <c r="J7" s="233"/>
      <c r="K7" s="234"/>
      <c r="L7" s="229"/>
      <c r="M7" s="226"/>
      <c r="N7" s="281"/>
      <c r="O7" s="282"/>
      <c r="P7" s="283"/>
      <c r="Q7" s="9"/>
      <c r="R7" s="139" t="str">
        <f>IFERROR(VLOOKUP(F7,Elenchi!$L$22:$N$30,2,0),"")</f>
        <v/>
      </c>
      <c r="S7" s="351" t="str">
        <f>IFERROR(VLOOKUP(F7,Elenchi!$L$22:$N$30,3,0),"")</f>
        <v/>
      </c>
      <c r="T7" s="348" t="str">
        <f t="shared" si="3"/>
        <v/>
      </c>
      <c r="U7" s="4" t="str">
        <f>IFERROR(T7+1,"")</f>
        <v/>
      </c>
      <c r="V7" s="4" t="str">
        <f t="shared" ref="V7:Y7" si="6">IFERROR(U7+1,"")</f>
        <v/>
      </c>
      <c r="W7" s="4" t="str">
        <f t="shared" si="6"/>
        <v/>
      </c>
      <c r="X7" s="4" t="str">
        <f t="shared" si="6"/>
        <v/>
      </c>
      <c r="Y7" s="315" t="str">
        <f t="shared" si="6"/>
        <v/>
      </c>
      <c r="Z7" s="115" t="str">
        <f>IF(COUNTIF(C7:P7,"")=14,"",IF(C7="",CONCATENATE("Riga",ROW(C7)," "),IF(AND(C7=Elenchi!$L$4,P7&lt;&gt;"",SUM(COUNTIF(D7:H7,""),COUNTIF(J7:L7,""))=0),"",IF(AND(C7&lt;&gt;Elenchi!$L$4,SUM(COUNTIF(D7:H7,""),COUNTIF(J7:L7,""),COUNTIF(N7:O7,""))=0),"",CONCATENATE("Riga",ROW(C7)," ")))))</f>
        <v/>
      </c>
      <c r="AA7" s="377"/>
      <c r="AB7" s="311">
        <f>IF(Z7&lt;&gt;"",0,IF(OR(C7=Elenchi!$L$3,C7=Elenchi!$L$5),DAYS360(N7,O7),0))</f>
        <v>0</v>
      </c>
      <c r="AC7" s="230">
        <f t="shared" si="1"/>
        <v>0</v>
      </c>
      <c r="AD7" s="51">
        <f t="shared" si="5"/>
        <v>0</v>
      </c>
      <c r="AE7" s="51">
        <f t="shared" si="2"/>
        <v>0</v>
      </c>
      <c r="AF7" s="171">
        <f t="shared" ref="AF7:AF10" si="7">IFERROR(IF(AA7="NO",0,SUM(AD7+AE7)),0)</f>
        <v>0</v>
      </c>
      <c r="AG7" s="306" t="str">
        <f>IFERROR(IF(SUM(VLOOKUP(F7,'TITOLI DI SERVIZIO'!$M$6:$T$51,8),AF7)&gt;=4,0,AF7),"")</f>
        <v/>
      </c>
    </row>
    <row r="8" spans="2:33" ht="26.25">
      <c r="B8" s="137">
        <v>4</v>
      </c>
      <c r="C8" s="168"/>
      <c r="D8" s="202"/>
      <c r="E8" s="223" t="str">
        <f>IFERROR(VLOOKUP(D8,Elenchi!H:I,2,0),"")</f>
        <v/>
      </c>
      <c r="F8" s="231"/>
      <c r="G8" s="231"/>
      <c r="H8" s="232"/>
      <c r="I8" s="226"/>
      <c r="J8" s="233"/>
      <c r="K8" s="234"/>
      <c r="L8" s="229"/>
      <c r="M8" s="226"/>
      <c r="N8" s="281"/>
      <c r="O8" s="282"/>
      <c r="P8" s="283"/>
      <c r="Q8" s="9"/>
      <c r="R8" s="139" t="str">
        <f>IFERROR(VLOOKUP(F8,Elenchi!$L$22:$N$30,2,0),"")</f>
        <v/>
      </c>
      <c r="S8" s="351" t="str">
        <f>IFERROR(VLOOKUP(F8,Elenchi!$L$22:$N$30,3,0),"")</f>
        <v/>
      </c>
      <c r="T8" s="348" t="str">
        <f t="shared" si="3"/>
        <v/>
      </c>
      <c r="U8" s="4" t="str">
        <f>IFERROR(T8+1,"")</f>
        <v/>
      </c>
      <c r="V8" s="4" t="str">
        <f t="shared" ref="V8:Y8" si="8">IFERROR(U8+1,"")</f>
        <v/>
      </c>
      <c r="W8" s="4" t="str">
        <f t="shared" si="8"/>
        <v/>
      </c>
      <c r="X8" s="4" t="str">
        <f t="shared" si="8"/>
        <v/>
      </c>
      <c r="Y8" s="315" t="str">
        <f t="shared" si="8"/>
        <v/>
      </c>
      <c r="Z8" s="115" t="str">
        <f>IF(COUNTIF(C8:P8,"")=14,"",IF(C8="",CONCATENATE("Riga",ROW(C8)," "),IF(AND(C8=Elenchi!$L$4,P8&lt;&gt;"",SUM(COUNTIF(D8:H8,""),COUNTIF(J8:L8,""))=0),"",IF(AND(C8&lt;&gt;Elenchi!$L$4,SUM(COUNTIF(D8:H8,""),COUNTIF(J8:L8,""),COUNTIF(N8:O8,""))=0),"",CONCATENATE("Riga",ROW(C8)," ")))))</f>
        <v/>
      </c>
      <c r="AA8" s="377"/>
      <c r="AB8" s="311">
        <f>IF(Z8&lt;&gt;"",0,IF(OR(C8=Elenchi!$L$3,C8=Elenchi!$L$5),DAYS360(N8,O8),0))</f>
        <v>0</v>
      </c>
      <c r="AC8" s="230">
        <f t="shared" si="1"/>
        <v>0</v>
      </c>
      <c r="AD8" s="51">
        <f t="shared" si="5"/>
        <v>0</v>
      </c>
      <c r="AE8" s="51">
        <f t="shared" si="2"/>
        <v>0</v>
      </c>
      <c r="AF8" s="171">
        <f t="shared" si="7"/>
        <v>0</v>
      </c>
      <c r="AG8" s="306" t="str">
        <f>IFERROR(IF(SUM(VLOOKUP(F8,'TITOLI DI SERVIZIO'!$M$6:$T$51,8),AF8)&gt;=4,0,AF8),"")</f>
        <v/>
      </c>
    </row>
    <row r="9" spans="2:33" ht="26.25">
      <c r="B9" s="137">
        <v>5</v>
      </c>
      <c r="C9" s="168"/>
      <c r="D9" s="202"/>
      <c r="E9" s="223" t="str">
        <f>IFERROR(VLOOKUP(D9,Elenchi!H:I,2,0),"")</f>
        <v/>
      </c>
      <c r="F9" s="231"/>
      <c r="G9" s="231"/>
      <c r="H9" s="232"/>
      <c r="I9" s="226"/>
      <c r="J9" s="233"/>
      <c r="K9" s="234"/>
      <c r="L9" s="229"/>
      <c r="M9" s="226"/>
      <c r="N9" s="281"/>
      <c r="O9" s="282"/>
      <c r="P9" s="283"/>
      <c r="Q9" s="9"/>
      <c r="R9" s="139" t="str">
        <f>IFERROR(VLOOKUP(F9,Elenchi!$L$22:$N$30,2,0),"")</f>
        <v/>
      </c>
      <c r="S9" s="351" t="str">
        <f>IFERROR(VLOOKUP(F9,Elenchi!$L$22:$N$30,3,0),"")</f>
        <v/>
      </c>
      <c r="T9" s="348" t="str">
        <f t="shared" si="3"/>
        <v/>
      </c>
      <c r="U9" s="4" t="str">
        <f t="shared" ref="U9:Y10" si="9">IFERROR(T9+1,"")</f>
        <v/>
      </c>
      <c r="V9" s="4" t="str">
        <f t="shared" si="9"/>
        <v/>
      </c>
      <c r="W9" s="4" t="str">
        <f t="shared" si="9"/>
        <v/>
      </c>
      <c r="X9" s="4" t="str">
        <f t="shared" si="9"/>
        <v/>
      </c>
      <c r="Y9" s="315" t="str">
        <f t="shared" si="9"/>
        <v/>
      </c>
      <c r="Z9" s="115" t="str">
        <f>IF(COUNTIF(C9:P9,"")=14,"",IF(C9="",CONCATENATE("Riga",ROW(C9)," "),IF(AND(C9=Elenchi!$L$4,P9&lt;&gt;"",SUM(COUNTIF(D9:H9,""),COUNTIF(J9:L9,""))=0),"",IF(AND(C9&lt;&gt;Elenchi!$L$4,SUM(COUNTIF(D9:H9,""),COUNTIF(J9:L9,""),COUNTIF(N9:O9,""))=0),"",CONCATENATE("Riga",ROW(C9)," ")))))</f>
        <v/>
      </c>
      <c r="AA9" s="376"/>
      <c r="AB9" s="311">
        <f>IF(Z9&lt;&gt;"",0,IF(OR(C9=Elenchi!$L$3,C9=Elenchi!$L$5),DAYS360(N9,O9),0))</f>
        <v>0</v>
      </c>
      <c r="AC9" s="230">
        <f t="shared" si="1"/>
        <v>0</v>
      </c>
      <c r="AD9" s="51">
        <f t="shared" si="5"/>
        <v>0</v>
      </c>
      <c r="AE9" s="51">
        <f t="shared" si="2"/>
        <v>0</v>
      </c>
      <c r="AF9" s="171">
        <f t="shared" si="7"/>
        <v>0</v>
      </c>
      <c r="AG9" s="306" t="str">
        <f>IFERROR(IF(SUM(VLOOKUP(F9,'TITOLI DI SERVIZIO'!$M$6:$T$51,8),AF9)&gt;=4,0,AF9),"")</f>
        <v/>
      </c>
    </row>
    <row r="10" spans="2:33" ht="27" thickBot="1">
      <c r="B10" s="137">
        <v>6</v>
      </c>
      <c r="C10" s="169"/>
      <c r="D10" s="218"/>
      <c r="E10" s="235" t="str">
        <f>IFERROR(VLOOKUP(D10,Elenchi!H:I,2,0),"")</f>
        <v/>
      </c>
      <c r="F10" s="236"/>
      <c r="G10" s="236"/>
      <c r="H10" s="237"/>
      <c r="I10" s="226"/>
      <c r="J10" s="238"/>
      <c r="K10" s="239"/>
      <c r="L10" s="229"/>
      <c r="M10" s="226"/>
      <c r="N10" s="284"/>
      <c r="O10" s="285"/>
      <c r="P10" s="286"/>
      <c r="Q10" s="9"/>
      <c r="R10" s="140" t="str">
        <f>IFERROR(VLOOKUP(F10,Elenchi!$L$22:$N$30,2,0),"")</f>
        <v/>
      </c>
      <c r="S10" s="352" t="str">
        <f>IFERROR(VLOOKUP(F10,Elenchi!$L$22:$N$30,3,0),"")</f>
        <v/>
      </c>
      <c r="T10" s="349" t="str">
        <f t="shared" si="3"/>
        <v/>
      </c>
      <c r="U10" s="316" t="str">
        <f t="shared" si="9"/>
        <v/>
      </c>
      <c r="V10" s="316" t="str">
        <f t="shared" si="9"/>
        <v/>
      </c>
      <c r="W10" s="316" t="str">
        <f t="shared" si="9"/>
        <v/>
      </c>
      <c r="X10" s="316" t="str">
        <f t="shared" si="9"/>
        <v/>
      </c>
      <c r="Y10" s="317" t="str">
        <f t="shared" si="9"/>
        <v/>
      </c>
      <c r="Z10" s="115" t="str">
        <f>IF(COUNTIF(C10:P10,"")=14,"",IF(C10="",CONCATENATE("Riga",ROW(C10)," "),IF(AND(C10=Elenchi!$L$4,P10&lt;&gt;"",SUM(COUNTIF(D10:H10,""),COUNTIF(J10:L10,""))=0),"",IF(AND(C10&lt;&gt;Elenchi!$L$4,SUM(COUNTIF(D10:H10,""),COUNTIF(J10:L10,""),COUNTIF(N10:O10,""))=0),"",CONCATENATE("Riga",ROW(C10)," ")))))</f>
        <v/>
      </c>
      <c r="AA10" s="378"/>
      <c r="AB10" s="311">
        <f>IF(Z10&lt;&gt;"",0,IF(OR(C10=Elenchi!$L$3,C10=Elenchi!$L$5),DAYS360(N10,O10),0))</f>
        <v>0</v>
      </c>
      <c r="AC10" s="230">
        <f t="shared" si="1"/>
        <v>0</v>
      </c>
      <c r="AD10" s="51">
        <f t="shared" si="5"/>
        <v>0</v>
      </c>
      <c r="AE10" s="141">
        <f t="shared" si="2"/>
        <v>0</v>
      </c>
      <c r="AF10" s="172">
        <f t="shared" si="7"/>
        <v>0</v>
      </c>
      <c r="AG10" s="307" t="str">
        <f>IFERROR(IF(SUM(VLOOKUP(F10,'TITOLI DI SERVIZIO'!$M$6:$T$51,8),AF10)&gt;=4,0,AF10),"")</f>
        <v/>
      </c>
    </row>
    <row r="11" spans="2:33" ht="30" customHeight="1" thickTop="1">
      <c r="C11" s="33"/>
      <c r="D11" s="495" t="s">
        <v>57</v>
      </c>
      <c r="E11" s="495"/>
      <c r="F11" s="78"/>
      <c r="G11" s="78"/>
      <c r="H11" s="78"/>
      <c r="I11" s="78"/>
      <c r="J11" s="78"/>
      <c r="K11" s="78"/>
      <c r="L11" s="496" t="str">
        <f>IF(COUNTIF(L5:L10,"")&lt;6,"(celle gialle= verifica validità graduatoria)","")</f>
        <v/>
      </c>
      <c r="M11" s="106"/>
      <c r="N11" s="487"/>
      <c r="O11" s="488"/>
      <c r="P11" s="48"/>
      <c r="Q11" s="5"/>
      <c r="R11" s="5"/>
      <c r="S11" s="5"/>
      <c r="T11" s="5"/>
      <c r="U11" s="5"/>
      <c r="V11" s="5"/>
      <c r="W11" s="5"/>
      <c r="X11" s="5"/>
      <c r="Y11" s="5"/>
      <c r="Z11" s="5"/>
      <c r="AA11" s="33" t="s">
        <v>28</v>
      </c>
      <c r="AB11" s="32">
        <f t="shared" ref="AB11:AE11" si="10">SUM(AB5:AB10)</f>
        <v>0</v>
      </c>
      <c r="AC11" s="32">
        <f t="shared" si="10"/>
        <v>0</v>
      </c>
      <c r="AD11" s="52">
        <f t="shared" si="10"/>
        <v>0</v>
      </c>
      <c r="AE11" s="52">
        <f t="shared" si="10"/>
        <v>0</v>
      </c>
      <c r="AF11" s="53">
        <f>IF(SUM(AF5:AF10)&gt;=3,3,SUM(AF5:AF10))</f>
        <v>0</v>
      </c>
      <c r="AG11" s="176">
        <f>IF(SUM(AG5:AG10)&gt;=3,3,SUM(AG5:AG10))</f>
        <v>0</v>
      </c>
    </row>
    <row r="12" spans="2:33" ht="21">
      <c r="C12" s="489" t="s">
        <v>58</v>
      </c>
      <c r="D12" s="490"/>
      <c r="E12" s="490"/>
      <c r="F12" s="490"/>
      <c r="G12" s="491">
        <f>AG11</f>
        <v>0</v>
      </c>
      <c r="H12" s="437" t="str">
        <f>IF(J12&lt;&gt;"","Attenzione: celle vuote da riempire per calcolare il punteggio nella/e righe:","")</f>
        <v/>
      </c>
      <c r="I12" s="78"/>
      <c r="J12" s="493" t="str">
        <f>_xlfn.CONCAT(Z5:Z10)</f>
        <v/>
      </c>
      <c r="K12" s="107"/>
      <c r="L12" s="497"/>
      <c r="M12" s="48"/>
      <c r="N12" s="48"/>
      <c r="O12" s="48"/>
      <c r="P12" s="48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10"/>
      <c r="AE12" s="10"/>
      <c r="AF12" s="11"/>
    </row>
    <row r="13" spans="2:33" ht="21">
      <c r="C13" s="490"/>
      <c r="D13" s="490"/>
      <c r="E13" s="490"/>
      <c r="F13" s="490"/>
      <c r="G13" s="492"/>
      <c r="H13" s="488"/>
      <c r="I13" s="78"/>
      <c r="J13" s="494"/>
      <c r="K13" s="107"/>
      <c r="L13" s="497"/>
      <c r="M13" s="48"/>
      <c r="N13" s="48"/>
      <c r="O13" s="48"/>
      <c r="P13" s="48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10"/>
      <c r="AE13" s="10"/>
      <c r="AF13" s="11"/>
    </row>
  </sheetData>
  <sheetProtection formatColumns="0" formatRows="0"/>
  <mergeCells count="30">
    <mergeCell ref="AA2:AG2"/>
    <mergeCell ref="AG3:AG4"/>
    <mergeCell ref="C2:H2"/>
    <mergeCell ref="T4:Y4"/>
    <mergeCell ref="F3:F4"/>
    <mergeCell ref="G3:G4"/>
    <mergeCell ref="AD3:AD4"/>
    <mergeCell ref="H3:H4"/>
    <mergeCell ref="J3:J4"/>
    <mergeCell ref="C3:C4"/>
    <mergeCell ref="D3:D4"/>
    <mergeCell ref="E3:E4"/>
    <mergeCell ref="AE3:AE4"/>
    <mergeCell ref="AF3:AF4"/>
    <mergeCell ref="K3:K4"/>
    <mergeCell ref="L3:L4"/>
    <mergeCell ref="N3:O3"/>
    <mergeCell ref="N2:O2"/>
    <mergeCell ref="N11:O11"/>
    <mergeCell ref="C12:F13"/>
    <mergeCell ref="G12:G13"/>
    <mergeCell ref="H12:H13"/>
    <mergeCell ref="J12:J13"/>
    <mergeCell ref="D11:E11"/>
    <mergeCell ref="L11:L13"/>
    <mergeCell ref="Z3:Z4"/>
    <mergeCell ref="AA3:AA4"/>
    <mergeCell ref="AB3:AB4"/>
    <mergeCell ref="AC3:AC4"/>
    <mergeCell ref="R4:S4"/>
  </mergeCells>
  <conditionalFormatting sqref="J12:J13">
    <cfRule type="notContainsBlanks" dxfId="84" priority="34">
      <formula>LEN(TRIM(J12))&gt;0</formula>
    </cfRule>
  </conditionalFormatting>
  <conditionalFormatting sqref="N5:O10">
    <cfRule type="expression" dxfId="83" priority="13">
      <formula>AND(OR(N5&lt;&gt;"",O5&lt;&gt;""),SUMPRODUCT(($N5&lt;=$O$5:$O$10)*($O5&gt;=$N$5:$N$10))&gt;1)</formula>
    </cfRule>
  </conditionalFormatting>
  <conditionalFormatting sqref="O5:O10">
    <cfRule type="expression" dxfId="82" priority="12">
      <formula>O5&lt;N5</formula>
    </cfRule>
  </conditionalFormatting>
  <conditionalFormatting sqref="AA5:AA10">
    <cfRule type="expression" dxfId="81" priority="30">
      <formula>AA5="NO"</formula>
    </cfRule>
    <cfRule type="expression" dxfId="80" priority="31" stopIfTrue="1">
      <formula>AA5="SI"</formula>
    </cfRule>
  </conditionalFormatting>
  <conditionalFormatting sqref="AD5:AD10">
    <cfRule type="containsText" dxfId="79" priority="35" operator="containsText" text="Dati">
      <formula>NOT(ISERROR(SEARCH(("Dati"),(AD5))))</formula>
    </cfRule>
  </conditionalFormatting>
  <dataValidations count="5">
    <dataValidation type="list" allowBlank="1" showErrorMessage="1" sqref="AA5:AA10" xr:uid="{9ED9E9F4-B5B1-1C40-9578-C26313762E01}">
      <formula1>"SI,NO"</formula1>
    </dataValidation>
    <dataValidation type="list" allowBlank="1" showErrorMessage="1" sqref="F5:F10" xr:uid="{00000000-0002-0000-0200-000002000000}">
      <formula1>"2016-17,2017-18,2018-19,2019-20,2020-21,2021-22,2022-23,2023-24"</formula1>
    </dataValidation>
    <dataValidation type="list" allowBlank="1" showErrorMessage="1" sqref="C5:C10" xr:uid="{36746CB9-B701-7F4A-BD1F-A290DB094258}">
      <formula1>Contratto</formula1>
    </dataValidation>
    <dataValidation type="date" allowBlank="1" showInputMessage="1" showErrorMessage="1" sqref="N5:N10" xr:uid="{BC4A4D16-3A51-F446-AD70-1A994AD6F36A}">
      <formula1>R5</formula1>
      <formula2>S5</formula2>
    </dataValidation>
    <dataValidation type="date" allowBlank="1" showInputMessage="1" showErrorMessage="1" sqref="O5:O10" xr:uid="{55D16471-27CB-3949-AF32-9F8119A78B29}">
      <formula1>R5</formula1>
      <formula2>S5</formula2>
    </dataValidation>
  </dataValidations>
  <pageMargins left="0.7" right="0.7" top="0.75" bottom="0.75" header="0.3" footer="0.3"/>
  <pageSetup paperSize="9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96" id="{CD1095C4-33E7-4E90-8B34-A0C77C141B28}">
            <xm:f>AND('TITOLO DI ACCESSO'!#REF!=Elenchi!$K$7,D5&lt;&gt;"",D5='TITOLO DI ACCESSO'!$C$2)</xm:f>
            <x14:dxf>
              <fill>
                <patternFill patternType="solid">
                  <bgColor rgb="FFFFC000"/>
                </patternFill>
              </fill>
            </x14:dxf>
          </x14:cfRule>
          <xm:sqref>D5:D10</xm:sqref>
        </x14:conditionalFormatting>
        <x14:conditionalFormatting xmlns:xm="http://schemas.microsoft.com/office/excel/2006/main">
          <x14:cfRule type="expression" priority="397" id="{53E0C0E1-1662-475A-9E76-1192C46FE819}">
            <xm:f>AND('TITOLO DI ACCESSO'!#REF!=Elenchi!$K$7,E5&lt;&gt;"",E5='TITOLO DI ACCESSO'!$D$2)</xm:f>
            <x14:dxf>
              <fill>
                <patternFill patternType="solid">
                  <bgColor rgb="FFFFC000"/>
                </patternFill>
              </fill>
            </x14:dxf>
          </x14:cfRule>
          <xm:sqref>E5:E10</xm:sqref>
        </x14:conditionalFormatting>
        <x14:conditionalFormatting xmlns:xm="http://schemas.microsoft.com/office/excel/2006/main">
          <x14:cfRule type="expression" priority="6" id="{A3C50799-2DB1-4D00-A5F9-35183CD6450B}">
            <xm:f>C5=Elenchi!$L$4</xm:f>
            <x14:dxf>
              <fill>
                <patternFill>
                  <bgColor theme="2" tint="-4.9989318521683403E-2"/>
                </patternFill>
              </fill>
            </x14:dxf>
          </x14:cfRule>
          <xm:sqref>N5:N10</xm:sqref>
        </x14:conditionalFormatting>
        <x14:conditionalFormatting xmlns:xm="http://schemas.microsoft.com/office/excel/2006/main">
          <x14:cfRule type="expression" priority="11" id="{803B5785-7B41-B248-80AD-4401889797AB}">
            <xm:f>$C$10=Elenchi!$L$4</xm:f>
            <x14:dxf>
              <fill>
                <patternFill>
                  <bgColor theme="2" tint="-4.9989318521683403E-2"/>
                </patternFill>
              </fill>
            </x14:dxf>
          </x14:cfRule>
          <xm:sqref>N10:O10</xm:sqref>
        </x14:conditionalFormatting>
        <x14:conditionalFormatting xmlns:xm="http://schemas.microsoft.com/office/excel/2006/main">
          <x14:cfRule type="expression" priority="8" id="{7F0CEF62-A9D3-0945-ACDC-D4A607AE3B82}">
            <xm:f>C5=Elenchi!$L$4</xm:f>
            <x14:dxf>
              <fill>
                <patternFill>
                  <bgColor theme="2" tint="-4.9989318521683403E-2"/>
                </patternFill>
              </fill>
            </x14:dxf>
          </x14:cfRule>
          <xm:sqref>O5:O10</xm:sqref>
        </x14:conditionalFormatting>
        <x14:conditionalFormatting xmlns:xm="http://schemas.microsoft.com/office/excel/2006/main">
          <x14:cfRule type="expression" priority="23" id="{EC6A1C42-1D90-8D43-95C5-D8751465D2BA}">
            <xm:f>OR($C$5=Elenchi!$L$3,$C$5=Elenchi!$L$5)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P5</xm:sqref>
        </x14:conditionalFormatting>
        <x14:conditionalFormatting xmlns:xm="http://schemas.microsoft.com/office/excel/2006/main">
          <x14:cfRule type="expression" priority="22" stopIfTrue="1" id="{523A87E2-C5AD-1A41-90CB-C8892E87B5CB}">
            <xm:f>OR($C$6=Elenchi!$L$3,$C$6=Elenchi!$L$5)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P6</xm:sqref>
        </x14:conditionalFormatting>
        <x14:conditionalFormatting xmlns:xm="http://schemas.microsoft.com/office/excel/2006/main">
          <x14:cfRule type="expression" priority="21" stopIfTrue="1" id="{7F941C27-F737-044D-B72C-78E84AE95409}">
            <xm:f>OR($C$7=Elenchi!$L$3,$C$7=Elenchi!$L$5)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P7</xm:sqref>
        </x14:conditionalFormatting>
        <x14:conditionalFormatting xmlns:xm="http://schemas.microsoft.com/office/excel/2006/main">
          <x14:cfRule type="expression" priority="20" stopIfTrue="1" id="{94EB8690-2703-6347-8E5A-E4C61CFAEA18}">
            <xm:f>OR($C$8=Elenchi!$L$3,$C$8=Elenchi!$L$5)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P8</xm:sqref>
        </x14:conditionalFormatting>
        <x14:conditionalFormatting xmlns:xm="http://schemas.microsoft.com/office/excel/2006/main">
          <x14:cfRule type="expression" priority="19" stopIfTrue="1" id="{00862E85-ED6A-D547-BAD5-6B911FA6806F}">
            <xm:f>OR($C$9=Elenchi!$L$3,$C$9=Elenchi!$L$5)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P9</xm:sqref>
        </x14:conditionalFormatting>
        <x14:conditionalFormatting xmlns:xm="http://schemas.microsoft.com/office/excel/2006/main">
          <x14:cfRule type="expression" priority="18" stopIfTrue="1" id="{C2AFD91E-A93A-CB49-9295-813717D62836}">
            <xm:f>OR($C$10=Elenchi!$L$3,$C$10=Elenchi!$L$5)</xm:f>
            <x14:dxf>
              <fill>
                <patternFill>
                  <bgColor theme="2" tint="-4.9989318521683403E-2"/>
                </patternFill>
              </fill>
            </x14:dxf>
          </x14:cfRule>
          <xm:sqref>P10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00000000-0002-0000-0200-000004000000}">
          <x14:formula1>
            <xm:f>Elenchi!$H$2:$H$119</xm:f>
          </x14:formula1>
          <xm:sqref>D5:D10</xm:sqref>
        </x14:dataValidation>
        <x14:dataValidation type="list" allowBlank="1" showInputMessage="1" showErrorMessage="1" xr:uid="{1E6F7865-5435-B346-86DF-254FCC83AE19}">
          <x14:formula1>
            <xm:f>Elenchi!$N$3:$N$6</xm:f>
          </x14:formula1>
          <xm:sqref>G5:G10</xm:sqref>
        </x14:dataValidation>
        <x14:dataValidation type="list" allowBlank="1" showInputMessage="1" showErrorMessage="1" xr:uid="{52FF060F-0B43-9A41-B010-5897350A439C}">
          <x14:formula1>
            <xm:f>Elenchi!$K$27:$K$37</xm:f>
          </x14:formula1>
          <xm:sqref>L5:L10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>
    <outlinePr summaryBelow="0" summaryRight="0"/>
    <pageSetUpPr fitToPage="1"/>
  </sheetPr>
  <dimension ref="A1:O21"/>
  <sheetViews>
    <sheetView showGridLines="0" zoomScale="150" zoomScaleNormal="150" workbookViewId="0">
      <pane xSplit="1" ySplit="2" topLeftCell="D3" activePane="bottomRight" state="frozen"/>
      <selection pane="topRight"/>
      <selection pane="bottomLeft"/>
      <selection pane="bottomRight" activeCell="F14" sqref="F14"/>
    </sheetView>
  </sheetViews>
  <sheetFormatPr defaultColWidth="12.7109375" defaultRowHeight="12.75"/>
  <cols>
    <col min="1" max="1" width="7.42578125" style="36" customWidth="1"/>
    <col min="2" max="2" width="38.28515625" style="36" customWidth="1"/>
    <col min="3" max="4" width="44" style="36" customWidth="1"/>
    <col min="5" max="5" width="19" style="36" customWidth="1"/>
    <col min="6" max="6" width="12.7109375" style="36"/>
    <col min="7" max="7" width="14.140625" style="36" customWidth="1"/>
    <col min="8" max="8" width="12.7109375" style="36" hidden="1" customWidth="1"/>
    <col min="9" max="11" width="14.140625" style="35" customWidth="1"/>
    <col min="12" max="12" width="27.28515625" style="35" customWidth="1"/>
    <col min="13" max="14" width="12.7109375" style="36"/>
    <col min="15" max="15" width="0" style="36" hidden="1" customWidth="1"/>
    <col min="16" max="16384" width="12.7109375" style="36"/>
  </cols>
  <sheetData>
    <row r="1" spans="1:15">
      <c r="B1" s="100"/>
      <c r="C1" s="100"/>
      <c r="D1" s="100"/>
      <c r="E1" s="100"/>
    </row>
    <row r="2" spans="1:15" s="374" customFormat="1" ht="30" customHeight="1">
      <c r="A2" s="373"/>
      <c r="B2" s="518" t="s">
        <v>778</v>
      </c>
      <c r="C2" s="519"/>
      <c r="D2" s="519"/>
      <c r="E2" s="519"/>
      <c r="F2" s="178"/>
      <c r="G2" s="406" t="s">
        <v>777</v>
      </c>
      <c r="H2" s="406"/>
      <c r="I2" s="406"/>
      <c r="J2" s="406"/>
      <c r="K2" s="406"/>
      <c r="L2" s="406"/>
    </row>
    <row r="3" spans="1:15" ht="31.5">
      <c r="A3" s="520">
        <v>1</v>
      </c>
      <c r="B3" s="54" t="s">
        <v>59</v>
      </c>
      <c r="C3" s="58" t="s">
        <v>60</v>
      </c>
      <c r="D3" s="58" t="s">
        <v>61</v>
      </c>
      <c r="E3" s="59" t="s">
        <v>62</v>
      </c>
      <c r="G3" s="379" t="s">
        <v>14</v>
      </c>
      <c r="H3" s="522" t="str">
        <f>IF(OR(COUNTIF(B4:E4,"")=4,AND(AND(B4&lt;&gt;"",B4&lt;&gt;"Titolo estero equivalente (specificare sotto)"),COUNTIF(C4:E4,"")=0),AND(B4="Titolo estero equivalente (specificare sotto)",B5&lt;&gt;"",COUNTIF(C4:E4,"")=0)),"",CONCATENATE("Titolo 1"," "))</f>
        <v/>
      </c>
      <c r="I3" s="380" t="s">
        <v>63</v>
      </c>
      <c r="J3" s="380" t="s">
        <v>64</v>
      </c>
      <c r="K3" s="380" t="s">
        <v>65</v>
      </c>
      <c r="L3" s="64" t="s">
        <v>66</v>
      </c>
    </row>
    <row r="4" spans="1:15" ht="26.25">
      <c r="A4" s="521"/>
      <c r="B4" s="240"/>
      <c r="C4" s="241"/>
      <c r="D4" s="241"/>
      <c r="E4" s="242"/>
      <c r="G4" s="381"/>
      <c r="H4" s="523"/>
      <c r="I4" s="382"/>
      <c r="J4" s="382"/>
      <c r="K4" s="382"/>
      <c r="L4" s="75" t="str">
        <f>IF(G4="NO","Titolo non valido",IF(AND(OR(B4=Elenchi!$O$13,B4=Elenchi!$O$14),B5=""),"Dati incompleti",IF(COUNTIF(B4:E4,"")=4,"",IF(COUNTIF(B4:E4,"")&gt;0,"Dati incompleti",SUM(I4:K4)/3))))</f>
        <v/>
      </c>
      <c r="O4" s="36">
        <v>0</v>
      </c>
    </row>
    <row r="5" spans="1:15" ht="23.25">
      <c r="A5" s="521"/>
      <c r="B5" s="331"/>
      <c r="C5" s="226"/>
      <c r="D5" s="226"/>
      <c r="E5" s="226"/>
      <c r="G5" s="383"/>
      <c r="H5" s="384"/>
      <c r="I5" s="385"/>
      <c r="J5" s="386"/>
      <c r="K5" s="386"/>
      <c r="O5" s="36">
        <v>0.5</v>
      </c>
    </row>
    <row r="6" spans="1:15" ht="18">
      <c r="A6" s="60"/>
      <c r="B6" s="226"/>
      <c r="C6" s="226"/>
      <c r="D6" s="226"/>
      <c r="E6" s="226"/>
      <c r="G6" s="383"/>
      <c r="H6" s="384"/>
      <c r="I6" s="386"/>
      <c r="J6" s="386"/>
      <c r="K6" s="386"/>
      <c r="O6" s="36">
        <v>1</v>
      </c>
    </row>
    <row r="7" spans="1:15" ht="31.5">
      <c r="A7" s="520">
        <v>2</v>
      </c>
      <c r="B7" s="54" t="s">
        <v>59</v>
      </c>
      <c r="C7" s="58" t="s">
        <v>60</v>
      </c>
      <c r="D7" s="58" t="s">
        <v>61</v>
      </c>
      <c r="E7" s="59" t="s">
        <v>62</v>
      </c>
      <c r="G7" s="387" t="s">
        <v>14</v>
      </c>
      <c r="H7" s="524" t="str">
        <f>IF(OR(COUNTIF(B8:E8,"")=4,AND(AND(B8&lt;&gt;"",B8&lt;&gt;"Titolo estero equivalente (specificare sotto)"),COUNTIF(C8:E8,"")=0),AND(B8="Titolo estero equivalente (specificare sotto)",B9&lt;&gt;"",COUNTIF(C8:E8,"")=0)),"",CONCATENATE("Titolo 2"," "))</f>
        <v/>
      </c>
      <c r="I7" s="388" t="s">
        <v>63</v>
      </c>
      <c r="J7" s="388" t="s">
        <v>64</v>
      </c>
      <c r="K7" s="388" t="s">
        <v>65</v>
      </c>
      <c r="L7" s="15" t="s">
        <v>66</v>
      </c>
    </row>
    <row r="8" spans="1:15" ht="26.25">
      <c r="A8" s="521"/>
      <c r="B8" s="240"/>
      <c r="C8" s="241"/>
      <c r="D8" s="241"/>
      <c r="E8" s="242"/>
      <c r="G8" s="381"/>
      <c r="H8" s="525"/>
      <c r="I8" s="382"/>
      <c r="J8" s="382"/>
      <c r="K8" s="382"/>
      <c r="L8" s="56" t="str">
        <f>IF(G8="NO","Titolo non valido",IF(AND(OR(B8=Elenchi!$O$13,B8=Elenchi!$O$14),B9=""),"Dati incompleti",IF(COUNTIF(B8:E8,"")=4,"",IF(COUNTIF(B8:E8,"")&gt;0,"Dati incompleti",SUM(I8:K8)/3))))</f>
        <v/>
      </c>
    </row>
    <row r="9" spans="1:15" ht="23.25">
      <c r="A9" s="521"/>
      <c r="B9" s="331"/>
      <c r="C9" s="226"/>
      <c r="D9" s="226"/>
      <c r="E9" s="226"/>
      <c r="G9" s="383"/>
      <c r="H9" s="384"/>
      <c r="I9" s="385"/>
      <c r="J9" s="386"/>
      <c r="K9" s="386"/>
      <c r="L9" s="16"/>
    </row>
    <row r="10" spans="1:15" ht="18">
      <c r="A10" s="60"/>
      <c r="B10" s="226"/>
      <c r="C10" s="226"/>
      <c r="D10" s="226"/>
      <c r="E10" s="226"/>
      <c r="G10" s="383"/>
      <c r="H10" s="384"/>
      <c r="I10" s="386"/>
      <c r="J10" s="386"/>
      <c r="K10" s="386"/>
    </row>
    <row r="11" spans="1:15" ht="31.5">
      <c r="A11" s="520">
        <v>3</v>
      </c>
      <c r="B11" s="54" t="s">
        <v>59</v>
      </c>
      <c r="C11" s="58" t="s">
        <v>60</v>
      </c>
      <c r="D11" s="58" t="s">
        <v>61</v>
      </c>
      <c r="E11" s="59" t="s">
        <v>62</v>
      </c>
      <c r="G11" s="387" t="s">
        <v>14</v>
      </c>
      <c r="H11" s="524" t="str">
        <f>IF(OR(COUNTIF(B12:E12,"")=4,AND(AND(B12&lt;&gt;"",B12&lt;&gt;"Titolo estero equivalente (specificare sotto)"),COUNTIF(C12:E12,"")=0),AND(B12="Titolo estero equivalente (specificare sotto)",B13&lt;&gt;"",COUNTIF(C12:E12,"")=0)),"",CONCATENATE("Titolo 3"," "))</f>
        <v/>
      </c>
      <c r="I11" s="388" t="s">
        <v>63</v>
      </c>
      <c r="J11" s="388" t="s">
        <v>64</v>
      </c>
      <c r="K11" s="388" t="s">
        <v>65</v>
      </c>
      <c r="L11" s="15" t="s">
        <v>66</v>
      </c>
    </row>
    <row r="12" spans="1:15" ht="26.25">
      <c r="A12" s="521"/>
      <c r="B12" s="240"/>
      <c r="C12" s="241"/>
      <c r="D12" s="241"/>
      <c r="E12" s="242"/>
      <c r="G12" s="381"/>
      <c r="H12" s="525"/>
      <c r="I12" s="382"/>
      <c r="J12" s="382"/>
      <c r="K12" s="382"/>
      <c r="L12" s="56" t="str">
        <f>IF(G12="NO","Titolo non valido",IF(AND(OR(B12=Elenchi!$O$13,B12=Elenchi!$O$14),B13=""),"Dati incompleti",IF(COUNTIF(B12:E12,"")=4,"",IF(COUNTIF(B12:E12,"")&gt;0,"Dati incompleti",SUM(I12:K12)/3))))</f>
        <v/>
      </c>
    </row>
    <row r="13" spans="1:15" ht="23.25">
      <c r="A13" s="521"/>
      <c r="B13" s="331"/>
      <c r="C13" s="226"/>
      <c r="D13" s="226"/>
      <c r="E13" s="226"/>
      <c r="G13" s="383"/>
      <c r="H13" s="384"/>
      <c r="I13" s="385"/>
      <c r="J13" s="386"/>
      <c r="K13" s="386"/>
      <c r="L13" s="16"/>
    </row>
    <row r="14" spans="1:15" ht="18">
      <c r="A14" s="60"/>
      <c r="B14" s="226"/>
      <c r="C14" s="226"/>
      <c r="D14" s="226"/>
      <c r="E14" s="226"/>
      <c r="G14" s="383"/>
      <c r="H14" s="384"/>
      <c r="I14" s="386"/>
      <c r="J14" s="386"/>
      <c r="K14" s="386"/>
    </row>
    <row r="15" spans="1:15" ht="31.5">
      <c r="A15" s="520">
        <v>4</v>
      </c>
      <c r="B15" s="54" t="s">
        <v>59</v>
      </c>
      <c r="C15" s="58" t="s">
        <v>60</v>
      </c>
      <c r="D15" s="58" t="s">
        <v>61</v>
      </c>
      <c r="E15" s="59" t="s">
        <v>62</v>
      </c>
      <c r="G15" s="387" t="s">
        <v>14</v>
      </c>
      <c r="H15" s="524" t="str">
        <f>IF(OR(COUNTIF(B16:E16,"")=4,AND(AND(B16&lt;&gt;"",B16&lt;&gt;"Titolo estero equivalente (specificare sotto)"),COUNTIF(C16:E16,"")=0),AND(B16="Titolo estero equivalente (specificare sotto)",B17&lt;&gt;"",COUNTIF(C16:E16,"")=0)),"","Titolo 4")</f>
        <v/>
      </c>
      <c r="I15" s="388" t="s">
        <v>63</v>
      </c>
      <c r="J15" s="388" t="s">
        <v>64</v>
      </c>
      <c r="K15" s="388" t="s">
        <v>65</v>
      </c>
      <c r="L15" s="15" t="s">
        <v>66</v>
      </c>
    </row>
    <row r="16" spans="1:15" ht="26.25">
      <c r="A16" s="521"/>
      <c r="B16" s="240"/>
      <c r="C16" s="241"/>
      <c r="D16" s="241"/>
      <c r="E16" s="242"/>
      <c r="G16" s="381"/>
      <c r="H16" s="525"/>
      <c r="I16" s="382"/>
      <c r="J16" s="382"/>
      <c r="K16" s="382"/>
      <c r="L16" s="56" t="str">
        <f>IF(G16="NO","Titolo non valido",IF(AND(OR(B16=Elenchi!$O$13,B16=Elenchi!$O$14),B17=""),"Dati incompleti",IF(COUNTIF(B16:E16,"")=4,"",IF(COUNTIF(B16:E16,"")&gt;0,"Dati incompleti",SUM(I16:K16)/3))))</f>
        <v/>
      </c>
    </row>
    <row r="17" spans="1:12" ht="23.25">
      <c r="A17" s="521"/>
      <c r="B17" s="331"/>
      <c r="C17" s="243"/>
      <c r="D17" s="243"/>
      <c r="E17" s="243"/>
      <c r="H17" s="20"/>
      <c r="I17" s="55"/>
      <c r="L17" s="16"/>
    </row>
    <row r="18" spans="1:12" ht="15">
      <c r="A18" s="57"/>
      <c r="B18" s="226"/>
      <c r="C18" s="243"/>
      <c r="D18" s="108"/>
      <c r="E18" s="108"/>
      <c r="H18" s="35" t="str">
        <f>_xlfn.CONCAT(H3:H16)</f>
        <v/>
      </c>
    </row>
    <row r="19" spans="1:12">
      <c r="A19" s="57"/>
      <c r="B19" s="526" t="s">
        <v>779</v>
      </c>
      <c r="C19" s="527"/>
      <c r="D19" s="491">
        <f>IF(SUM(L:L)&gt;=3,3,SUM(L:L))</f>
        <v>0</v>
      </c>
      <c r="E19" s="326" t="s">
        <v>67</v>
      </c>
      <c r="H19" s="530" t="str">
        <f>IF(H18="","nessuno",H18)</f>
        <v>nessuno</v>
      </c>
    </row>
    <row r="20" spans="1:12">
      <c r="A20" s="57"/>
      <c r="B20" s="527"/>
      <c r="C20" s="527"/>
      <c r="D20" s="527"/>
      <c r="E20" s="528" t="str">
        <f>H19</f>
        <v>nessuno</v>
      </c>
      <c r="H20" s="530"/>
    </row>
    <row r="21" spans="1:12" ht="22.5">
      <c r="A21" s="12"/>
      <c r="B21" s="527"/>
      <c r="C21" s="527"/>
      <c r="D21" s="527"/>
      <c r="E21" s="529"/>
      <c r="H21" s="530"/>
    </row>
  </sheetData>
  <sheetProtection algorithmName="SHA-512" hashValue="lOwqSzQxXPbs5i02vTcxUxDEr9IEolneGycKlw7FJxr31unw8HIssne6/UQkZ9TllkPR1lRYUkXszM3u0GHrOA==" saltValue="EndadkjFHJUQSmni6D0maQ==" spinCount="100000" sheet="1" formatColumns="0" formatRows="0"/>
  <mergeCells count="14">
    <mergeCell ref="B19:C21"/>
    <mergeCell ref="D19:D21"/>
    <mergeCell ref="E20:E21"/>
    <mergeCell ref="A11:A13"/>
    <mergeCell ref="H11:H12"/>
    <mergeCell ref="H15:H16"/>
    <mergeCell ref="A15:A17"/>
    <mergeCell ref="H19:H21"/>
    <mergeCell ref="B2:E2"/>
    <mergeCell ref="A3:A5"/>
    <mergeCell ref="A7:A9"/>
    <mergeCell ref="H3:H4"/>
    <mergeCell ref="H7:H8"/>
    <mergeCell ref="G2:L2"/>
  </mergeCells>
  <conditionalFormatting sqref="E20:E21">
    <cfRule type="containsText" dxfId="67" priority="1" operator="containsText" text="titolo">
      <formula>NOT(ISERROR(SEARCH("titolo",E20)))</formula>
    </cfRule>
  </conditionalFormatting>
  <conditionalFormatting sqref="G4">
    <cfRule type="expression" dxfId="66" priority="15">
      <formula>G4="NO"</formula>
    </cfRule>
    <cfRule type="expression" dxfId="65" priority="16" stopIfTrue="1">
      <formula>G4="SI"</formula>
    </cfRule>
  </conditionalFormatting>
  <conditionalFormatting sqref="G8">
    <cfRule type="expression" dxfId="64" priority="13">
      <formula>G8="NO"</formula>
    </cfRule>
    <cfRule type="expression" dxfId="63" priority="14" stopIfTrue="1">
      <formula>G8="SI"</formula>
    </cfRule>
  </conditionalFormatting>
  <conditionalFormatting sqref="G12">
    <cfRule type="expression" dxfId="62" priority="11">
      <formula>G12="NO"</formula>
    </cfRule>
    <cfRule type="expression" dxfId="61" priority="12" stopIfTrue="1">
      <formula>G12="SI"</formula>
    </cfRule>
  </conditionalFormatting>
  <conditionalFormatting sqref="G16">
    <cfRule type="expression" dxfId="60" priority="9">
      <formula>G16="NO"</formula>
    </cfRule>
    <cfRule type="expression" dxfId="59" priority="10" stopIfTrue="1">
      <formula>G16="SI"</formula>
    </cfRule>
  </conditionalFormatting>
  <conditionalFormatting sqref="L4 L8 L12 L16">
    <cfRule type="containsText" dxfId="58" priority="31" operator="containsText" text="non">
      <formula>NOT(ISERROR(SEARCH("non",L4)))</formula>
    </cfRule>
    <cfRule type="containsText" dxfId="57" priority="32" stopIfTrue="1" operator="containsText" text="Dati">
      <formula>NOT(ISERROR(SEARCH("Dati",L4)))</formula>
    </cfRule>
    <cfRule type="cellIs" dxfId="56" priority="33" operator="greaterThan">
      <formula>0</formula>
    </cfRule>
  </conditionalFormatting>
  <dataValidations count="2">
    <dataValidation type="list" allowBlank="1" showErrorMessage="1" sqref="G12 G4 G8 G16" xr:uid="{842FF058-2B49-5F4D-8B95-0696448D1056}">
      <formula1>"SI,NO"</formula1>
    </dataValidation>
    <dataValidation type="list" allowBlank="1" showErrorMessage="1" sqref="I16:K16 I8:K8 I12:K12 I4 K4 J4" xr:uid="{BCFA7AB8-E48E-054F-B0AA-92D8910565FD}">
      <formula1>$O$4:$O$6</formula1>
    </dataValidation>
  </dataValidations>
  <pageMargins left="0.7" right="0.7" top="0.75" bottom="0.75" header="0.3" footer="0.3"/>
  <pageSetup paperSize="9" scale="35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28" stopIfTrue="1" id="{00000000-000E-0000-0300-00001A000000}">
            <xm:f>OR(B4=Elenchi!$O$14,B4=Elenchi!$O$13,B4=Elenchi!$O$3)</xm:f>
            <x14:dxf>
              <fill>
                <patternFill>
                  <bgColor theme="0"/>
                </patternFill>
              </fill>
            </x14:dxf>
          </x14:cfRule>
          <xm:sqref>B5</xm:sqref>
        </x14:conditionalFormatting>
        <x14:conditionalFormatting xmlns:xm="http://schemas.microsoft.com/office/excel/2006/main">
          <x14:cfRule type="expression" priority="27" id="{00000000-000E-0000-0300-000019000000}">
            <xm:f>OR(B8=Elenchi!$O$14,B8=Elenchi!$O$13,B8=Elenchi!$O$3)</xm:f>
            <x14:dxf>
              <fill>
                <patternFill>
                  <bgColor theme="0"/>
                </patternFill>
              </fill>
            </x14:dxf>
          </x14:cfRule>
          <xm:sqref>B9</xm:sqref>
        </x14:conditionalFormatting>
        <x14:conditionalFormatting xmlns:xm="http://schemas.microsoft.com/office/excel/2006/main">
          <x14:cfRule type="expression" priority="26" id="{00000000-000E-0000-0300-000018000000}">
            <xm:f>OR(B12=Elenchi!$O$14,B12=Elenchi!$O$13,B12=Elenchi!$O$3)</xm:f>
            <x14:dxf>
              <fill>
                <patternFill>
                  <bgColor theme="0"/>
                </patternFill>
              </fill>
            </x14:dxf>
          </x14:cfRule>
          <xm:sqref>B13</xm:sqref>
        </x14:conditionalFormatting>
        <x14:conditionalFormatting xmlns:xm="http://schemas.microsoft.com/office/excel/2006/main">
          <x14:cfRule type="expression" priority="25" id="{00000000-000E-0000-0300-000017000000}">
            <xm:f>OR(B16=Elenchi!$O$14,B16=Elenchi!$O$13,B16=Elenchi!$O$3)</xm:f>
            <x14:dxf>
              <fill>
                <patternFill>
                  <bgColor theme="0"/>
                </patternFill>
              </fill>
            </x14:dxf>
          </x14:cfRule>
          <xm:sqref>B17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AC5562B2-4973-EE49-BCA4-3E6CF8B87192}">
          <x14:formula1>
            <xm:f>Elenchi!$O$3:$O$15</xm:f>
          </x14:formula1>
          <xm:sqref>B16 B4 B8 B12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>
    <outlinePr summaryBelow="0" summaryRight="0"/>
    <pageSetUpPr fitToPage="1"/>
  </sheetPr>
  <dimension ref="B1:W88"/>
  <sheetViews>
    <sheetView showGridLines="0" zoomScale="120" zoomScaleNormal="120" workbookViewId="0">
      <pane xSplit="3" ySplit="3" topLeftCell="J91" activePane="bottomRight" state="frozen"/>
      <selection pane="topRight"/>
      <selection pane="bottomLeft"/>
      <selection pane="bottomRight" activeCell="E33" sqref="E33:E34"/>
    </sheetView>
  </sheetViews>
  <sheetFormatPr defaultColWidth="12.7109375" defaultRowHeight="12.75"/>
  <cols>
    <col min="1" max="1" width="2.85546875" customWidth="1"/>
    <col min="2" max="2" width="4.85546875" customWidth="1"/>
    <col min="3" max="3" width="30.28515625" customWidth="1"/>
    <col min="4" max="4" width="24.28515625" customWidth="1"/>
    <col min="5" max="5" width="23.28515625" customWidth="1"/>
    <col min="6" max="6" width="20.7109375" customWidth="1"/>
    <col min="7" max="7" width="14.85546875" customWidth="1"/>
    <col min="8" max="8" width="27.140625" customWidth="1"/>
    <col min="9" max="9" width="40.42578125" style="31" customWidth="1"/>
    <col min="10" max="10" width="14.42578125" customWidth="1"/>
    <col min="11" max="11" width="22.140625" style="31" hidden="1" customWidth="1"/>
    <col min="12" max="12" width="17" customWidth="1"/>
    <col min="13" max="13" width="14.42578125" style="72" hidden="1" customWidth="1"/>
    <col min="14" max="14" width="14.7109375" customWidth="1"/>
    <col min="15" max="15" width="14.42578125" customWidth="1"/>
    <col min="16" max="16" width="13.7109375" customWidth="1"/>
    <col min="17" max="17" width="24.28515625" customWidth="1"/>
    <col min="18" max="18" width="24.28515625" hidden="1" customWidth="1"/>
    <col min="20" max="20" width="0" hidden="1" customWidth="1"/>
  </cols>
  <sheetData>
    <row r="1" spans="2:20" ht="35.1" customHeight="1">
      <c r="L1" s="531" t="s">
        <v>777</v>
      </c>
      <c r="M1" s="531"/>
      <c r="N1" s="531"/>
      <c r="O1" s="531"/>
      <c r="P1" s="531"/>
      <c r="Q1" s="531"/>
    </row>
    <row r="2" spans="2:20" ht="15.75">
      <c r="C2" s="541" t="str">
        <f>CONCATENATE("TITOLI ARTISTICO-PROFESSIONALI ATTINENTI"," / ","Concorso di"," ",'TITOLO DI ACCESSO'!C2)</f>
        <v>TITOLI ARTISTICO-PROFESSIONALI ATTINENTI / Concorso di Musicoterapia metodi e tecniche</v>
      </c>
      <c r="D2" s="542"/>
      <c r="E2" s="542"/>
      <c r="F2" s="542"/>
      <c r="G2" s="542"/>
      <c r="H2" s="542"/>
      <c r="I2" s="543"/>
      <c r="L2" s="533" t="s">
        <v>14</v>
      </c>
      <c r="M2" s="148"/>
      <c r="N2" s="528" t="s">
        <v>68</v>
      </c>
      <c r="O2" s="528" t="s">
        <v>69</v>
      </c>
      <c r="P2" s="528" t="s">
        <v>70</v>
      </c>
      <c r="Q2" s="406" t="s">
        <v>71</v>
      </c>
    </row>
    <row r="3" spans="2:20" ht="15.75">
      <c r="B3" s="14"/>
      <c r="C3" s="544"/>
      <c r="D3" s="545"/>
      <c r="E3" s="545"/>
      <c r="F3" s="545"/>
      <c r="G3" s="545"/>
      <c r="H3" s="545"/>
      <c r="I3" s="546"/>
      <c r="J3" s="15"/>
      <c r="K3" s="15"/>
      <c r="L3" s="533"/>
      <c r="M3" s="148"/>
      <c r="N3" s="528"/>
      <c r="O3" s="528"/>
      <c r="P3" s="528"/>
      <c r="Q3" s="406"/>
      <c r="R3" s="17"/>
    </row>
    <row r="4" spans="2:20" ht="31.5">
      <c r="B4" s="549">
        <v>1</v>
      </c>
      <c r="C4" s="149" t="s">
        <v>72</v>
      </c>
      <c r="D4" s="288" t="str">
        <f>IF(C5="","",IF(C5=Elenchi!$P$3,Elenchi!$R$3,IF(C5=Elenchi!$P$4,Elenchi!$W$3,IF(C5=Elenchi!$P$5,Elenchi!$T$3,IF(C5=Elenchi!$P$6,Elenchi!$V$3,"")))))</f>
        <v/>
      </c>
      <c r="E4" s="289" t="str">
        <f>IF(C5="","",IF(C5=Elenchi!$P$3,Elenchi!$R$4,IF(C5=Elenchi!$P$4,Elenchi!$W$4,IF(C5=Elenchi!$P$5,Elenchi!$T$4,IF(C5=Elenchi!$P$6,Elenchi!$V$4,"Info 1")))))</f>
        <v/>
      </c>
      <c r="F4" s="289" t="str">
        <f>IF(C5="","",IF(C5=Elenchi!$P$3,Elenchi!$R$5,IF(C5=Elenchi!$P$4,Elenchi!$W$5,IF(C5=Elenchi!$P$5,Elenchi!$T$5,IF(C5=Elenchi!$P$6,Elenchi!$V$5,"Info 2")))))</f>
        <v/>
      </c>
      <c r="G4" s="289" t="str">
        <f>IF(C5="","",IF(C5=Elenchi!$P$3,Elenchi!$R$6,IF(C5=Elenchi!$P$4,Elenchi!$W$6,IF(C5=Elenchi!$P$5,Elenchi!$T$6,IF(C5=Elenchi!$P$6,Elenchi!$T$5,"Info 3")))))</f>
        <v/>
      </c>
      <c r="H4" s="289" t="str">
        <f>IF(C5=Elenchi!$P$4,Elenchi!$W$6,IF(C5="","",IF(AND(C5=Elenchi!$P$3,D5=Elenchi!$Q$6),Elenchi!$R$10,IF(C5=Elenchi!$P$3,Elenchi!$R$7,IF(C5=Elenchi!$P$5,Elenchi!$T$7,IF(C5=Elenchi!$P$6,Elenchi!$V$7,"Info 4"))))))</f>
        <v/>
      </c>
      <c r="I4" s="290" t="str">
        <f>IF(C5="","",IF(C5=Elenchi!$P$6,"",IF(C5=Elenchi!$P$7,Elenchi!$V$7,IF(C5=Elenchi!$P$5,Elenchi!$T$8,Elenchi!$V$7))))</f>
        <v/>
      </c>
      <c r="J4" s="151"/>
      <c r="K4" s="151"/>
      <c r="L4" s="15"/>
      <c r="M4" s="15"/>
      <c r="R4" s="18" t="str">
        <f>IF(C5="","",IF($C$5="Esecuzione pubblica","Solista",IF($C$5="Pubblicazione","Libro: singolo autore",IF($C$5="Direzione artistica","Festival",IF($C$5="Altro (specificare sotto)","")))))</f>
        <v/>
      </c>
    </row>
    <row r="5" spans="2:20" ht="27">
      <c r="B5" s="550"/>
      <c r="C5" s="109"/>
      <c r="D5" s="327"/>
      <c r="E5" s="539"/>
      <c r="F5" s="539"/>
      <c r="G5" s="551"/>
      <c r="H5" s="539"/>
      <c r="I5" s="547"/>
      <c r="J5" s="152"/>
      <c r="K5" s="257" t="str">
        <f>IF('TITOLI ARTISTICO-PROFESSIONALI '!C5=Elenchi!$P$3,"Esecuzione",IF(C5=Elenchi!$P$4,"Idoneità",IF('TITOLI ARTISTICO-PROFESSIONALI '!C5=Elenchi!$P$5,"Pubblicazione",IF('TITOLI ARTISTICO-PROFESSIONALI '!C5=Elenchi!$P$6,"Direzione",""))))</f>
        <v/>
      </c>
      <c r="L5" s="535"/>
      <c r="M5" s="532">
        <v>1</v>
      </c>
      <c r="N5" s="537"/>
      <c r="O5" s="537"/>
      <c r="P5" s="537"/>
      <c r="Q5" s="534">
        <f>IFERROR(IF(OR(L5="",L5="Dati Sufficienti"),(SUM(N5:P6)/3),"Non valutabile"),"")</f>
        <v>0</v>
      </c>
      <c r="R5" s="21" t="str">
        <f>IF(C5="","",IF($C$5="Esecuzione pubblica","Componente Ensemble",IF($C$5="Pubblicazione","Libro: Coautore",IF($C$5="Direzione artistica","Ente lirico",IF($C$5="Altro (specificare sotto)","")))))</f>
        <v/>
      </c>
    </row>
    <row r="6" spans="2:20" ht="23.25">
      <c r="B6" s="550"/>
      <c r="C6" s="292"/>
      <c r="D6" s="291"/>
      <c r="E6" s="540"/>
      <c r="F6" s="540"/>
      <c r="G6" s="540"/>
      <c r="H6" s="540"/>
      <c r="I6" s="548"/>
      <c r="J6" s="153"/>
      <c r="K6" s="256"/>
      <c r="L6" s="536"/>
      <c r="M6" s="532"/>
      <c r="N6" s="538"/>
      <c r="O6" s="538"/>
      <c r="P6" s="538"/>
      <c r="Q6" s="488"/>
      <c r="R6" s="21" t="str">
        <f>IF($C$5="Esecuzione pubblica","Orchestrale",IF($C$5="Pubblicazione","Rivista: autore articolo",IF($C$5="Direzione artistica","Teatro di tradizione","")))</f>
        <v/>
      </c>
    </row>
    <row r="7" spans="2:20" ht="18">
      <c r="B7" s="20"/>
      <c r="C7" s="94"/>
      <c r="D7" s="95"/>
      <c r="E7" s="95"/>
      <c r="F7" s="95"/>
      <c r="G7" s="95"/>
      <c r="H7" s="95"/>
      <c r="I7" s="246"/>
      <c r="J7" s="154"/>
      <c r="K7" s="20"/>
      <c r="L7" s="389"/>
      <c r="M7" s="390"/>
      <c r="N7" s="391"/>
      <c r="O7" s="391"/>
      <c r="P7" s="391"/>
      <c r="Q7" s="155"/>
      <c r="R7" s="22" t="str">
        <f>IF($C$5="Esecuzione pubblica","Compositore",IF($C$5="Pubblicazione","Curatore",IF($C$5="Direzione artistica","Ente di produzione riconosciuto","")))</f>
        <v/>
      </c>
    </row>
    <row r="8" spans="2:20" ht="31.5">
      <c r="B8" s="549">
        <v>2</v>
      </c>
      <c r="C8" s="149" t="s">
        <v>72</v>
      </c>
      <c r="D8" s="288" t="str">
        <f>IF(C9="","",IF(C9=Elenchi!$P$3,Elenchi!$R$3,IF(C9=Elenchi!$P$4,Elenchi!$W$3,IF(C9=Elenchi!$P$5,Elenchi!$T$3,IF(C9=Elenchi!$P$6,Elenchi!$V$3,"")))))</f>
        <v/>
      </c>
      <c r="E8" s="289" t="str">
        <f>IF(C9="","",IF(C9=Elenchi!$P$3,Elenchi!$R$4,IF(C9=Elenchi!$P$4,Elenchi!$W$4,IF(C9=Elenchi!$P$5,Elenchi!$T$4,IF(C9=Elenchi!$P$6,Elenchi!$V$4,"Info 1")))))</f>
        <v/>
      </c>
      <c r="F8" s="289" t="str">
        <f>IF(C9="","",IF(C9=Elenchi!$P$3,Elenchi!$R$5,IF(C9=Elenchi!$P$4,Elenchi!$W$5,IF(C9=Elenchi!$P$5,Elenchi!$T$5,IF(C9=Elenchi!$P$6,Elenchi!$V$5,"Info 2")))))</f>
        <v/>
      </c>
      <c r="G8" s="289" t="str">
        <f>IF(C9="","",IF(C9=Elenchi!$P$3,Elenchi!$R$6,IF(C9=Elenchi!$P$4,Elenchi!$W$6,IF(C9=Elenchi!$P$5,Elenchi!$T$6,IF(C9=Elenchi!$P$6,Elenchi!$T$5,"Info 3")))))</f>
        <v/>
      </c>
      <c r="H8" s="289" t="str">
        <f>IF(C9=Elenchi!$P$4,Elenchi!$W$6,IF(C9="","",IF(AND(C9=Elenchi!$P$3,D9=Elenchi!$Q$6),Elenchi!$R$10,IF(C9=Elenchi!$P$3,Elenchi!$R$7,IF(C9=Elenchi!$P$5,Elenchi!$T$7,IF(C9=Elenchi!$P$6,Elenchi!$V$7,"Info 4"))))))</f>
        <v/>
      </c>
      <c r="I8" s="290" t="str">
        <f>IF(C9="","",IF(C9=Elenchi!$P$6,"",IF(C9=Elenchi!$P$7,Elenchi!$V$7,IF(C9=Elenchi!$P$5,Elenchi!$T$8,Elenchi!$V$7))))</f>
        <v/>
      </c>
      <c r="J8" s="151"/>
      <c r="K8" s="151"/>
      <c r="L8" s="389"/>
      <c r="M8" s="390"/>
      <c r="N8" s="388"/>
      <c r="O8" s="388"/>
      <c r="P8" s="388"/>
      <c r="Q8" s="15"/>
      <c r="R8" s="21" t="str">
        <f>IF($C$5="Esecuzione pubblica","Direttore",IF($C$5="Pubblicazione","CD/DVD",IF($C$5="Direzione artistica","","")))</f>
        <v/>
      </c>
    </row>
    <row r="9" spans="2:20" ht="27">
      <c r="B9" s="550"/>
      <c r="C9" s="109"/>
      <c r="D9" s="327"/>
      <c r="E9" s="539"/>
      <c r="F9" s="539"/>
      <c r="G9" s="551"/>
      <c r="H9" s="539"/>
      <c r="I9" s="547"/>
      <c r="J9" s="152"/>
      <c r="K9" s="257" t="str">
        <f>IF('TITOLI ARTISTICO-PROFESSIONALI '!C9=Elenchi!$P$3,"Esecuzione",IF(C9=Elenchi!$P$4,"Idoneità",IF('TITOLI ARTISTICO-PROFESSIONALI '!C9=Elenchi!$P$5,"Pubblicazione",IF('TITOLI ARTISTICO-PROFESSIONALI '!C9=Elenchi!$P$6,"Direzione",""))))</f>
        <v/>
      </c>
      <c r="L9" s="535"/>
      <c r="M9" s="532">
        <v>2</v>
      </c>
      <c r="N9" s="537"/>
      <c r="O9" s="537"/>
      <c r="P9" s="537"/>
      <c r="Q9" s="534">
        <f>IFERROR(IF(OR(L9="",L9="Dati Sufficienti"),(SUM(N9:P10)/3),"Non valutabile"),"")</f>
        <v>0</v>
      </c>
      <c r="R9" s="21" t="str">
        <f>IF($C$5="Esecuzione pubblica","Tecnico",IF($C$5="Pubblicazione","Prodotto on-line",IF($C$5="Direzione artistica","","")))</f>
        <v/>
      </c>
      <c r="T9">
        <v>0</v>
      </c>
    </row>
    <row r="10" spans="2:20" ht="23.25">
      <c r="B10" s="550"/>
      <c r="C10" s="292"/>
      <c r="D10" s="291"/>
      <c r="E10" s="540"/>
      <c r="F10" s="540"/>
      <c r="G10" s="540"/>
      <c r="H10" s="540"/>
      <c r="I10" s="548"/>
      <c r="J10" s="153"/>
      <c r="K10" s="256"/>
      <c r="L10" s="536"/>
      <c r="M10" s="532"/>
      <c r="N10" s="538"/>
      <c r="O10" s="538"/>
      <c r="P10" s="538"/>
      <c r="Q10" s="488"/>
      <c r="R10" s="23" t="str">
        <f>IF(C5&lt;&gt;"Altro (specificare sotto)","Altro (specificare)","")</f>
        <v>Altro (specificare)</v>
      </c>
      <c r="T10">
        <v>0.5</v>
      </c>
    </row>
    <row r="11" spans="2:20" ht="18">
      <c r="B11" s="20"/>
      <c r="C11" s="94"/>
      <c r="D11" s="95"/>
      <c r="E11" s="95"/>
      <c r="F11" s="95"/>
      <c r="G11" s="95"/>
      <c r="H11" s="95"/>
      <c r="I11" s="246"/>
      <c r="J11" s="154"/>
      <c r="K11" s="20"/>
      <c r="L11" s="389"/>
      <c r="M11" s="390"/>
      <c r="N11" s="391"/>
      <c r="O11" s="391"/>
      <c r="P11" s="391"/>
      <c r="Q11" s="155"/>
      <c r="R11" s="24"/>
      <c r="T11">
        <v>1</v>
      </c>
    </row>
    <row r="12" spans="2:20" ht="31.5">
      <c r="B12" s="549">
        <v>3</v>
      </c>
      <c r="C12" s="149" t="s">
        <v>72</v>
      </c>
      <c r="D12" s="288" t="str">
        <f>IF(C13="","",IF(C13=Elenchi!$P$3,Elenchi!$R$3,IF(C13=Elenchi!$P$4,Elenchi!$W$3,IF(C13=Elenchi!$P$5,Elenchi!$T$3,IF(C13=Elenchi!$P$6,Elenchi!$V$3,"")))))</f>
        <v/>
      </c>
      <c r="E12" s="289" t="str">
        <f>IF(C13="","",IF(C13=Elenchi!$P$3,Elenchi!$R$4,IF(C13=Elenchi!$P$4,Elenchi!$W$4,IF(C13=Elenchi!$P$5,Elenchi!$T$4,IF(C13=Elenchi!$P$6,Elenchi!$V$4,"Info 1")))))</f>
        <v/>
      </c>
      <c r="F12" s="289" t="str">
        <f>IF(C13="","",IF(C13=Elenchi!$P$3,Elenchi!$R$5,IF(C13=Elenchi!$P$4,Elenchi!$W$5,IF(C13=Elenchi!$P$5,Elenchi!$T$5,IF(C13=Elenchi!$P$6,Elenchi!$V$5,"Info 2")))))</f>
        <v/>
      </c>
      <c r="G12" s="289" t="str">
        <f>IF(C13="","",IF(C13=Elenchi!$P$3,Elenchi!$R$6,IF(C13=Elenchi!$P$4,Elenchi!$W$6,IF(C13=Elenchi!$P$5,Elenchi!$T$6,IF(C13=Elenchi!$P$6,Elenchi!$T$5,"Info 3")))))</f>
        <v/>
      </c>
      <c r="H12" s="289" t="str">
        <f>IF(C13=Elenchi!$P$4,Elenchi!$W$6,IF(C13="","",IF(AND(C13=Elenchi!$P$3,D13=Elenchi!$Q$6),Elenchi!$R$10,IF(C13=Elenchi!$P$3,Elenchi!$R$7,IF(C13=Elenchi!$P$5,Elenchi!$T$7,IF(C13=Elenchi!$P$6,Elenchi!$V$7,"Info 4"))))))</f>
        <v/>
      </c>
      <c r="I12" s="290" t="str">
        <f>IF(C13="","",IF(C13=Elenchi!$P$6,"",IF(C13=Elenchi!$P$7,Elenchi!$V$7,IF(C13=Elenchi!$P$5,Elenchi!$T$8,Elenchi!$V$7))))</f>
        <v/>
      </c>
      <c r="J12" s="151"/>
      <c r="K12" s="151"/>
      <c r="L12" s="390"/>
      <c r="M12" s="390"/>
      <c r="N12" s="388"/>
      <c r="O12" s="388"/>
      <c r="P12" s="388"/>
      <c r="Q12" s="15"/>
      <c r="R12" s="20"/>
    </row>
    <row r="13" spans="2:20" ht="27">
      <c r="B13" s="550"/>
      <c r="C13" s="109"/>
      <c r="D13" s="327"/>
      <c r="E13" s="539"/>
      <c r="F13" s="539"/>
      <c r="G13" s="551"/>
      <c r="H13" s="539"/>
      <c r="I13" s="547"/>
      <c r="J13" s="152"/>
      <c r="K13" s="257" t="str">
        <f>IF('TITOLI ARTISTICO-PROFESSIONALI '!C13=Elenchi!$P$3,"Esecuzione",IF(C13=Elenchi!$P$4,"Idoneità",IF('TITOLI ARTISTICO-PROFESSIONALI '!C13=Elenchi!$P$5,"Pubblicazione",IF('TITOLI ARTISTICO-PROFESSIONALI '!C13=Elenchi!$P$6,"Direzione",""))))</f>
        <v/>
      </c>
      <c r="L13" s="535"/>
      <c r="M13" s="532">
        <v>3</v>
      </c>
      <c r="N13" s="537"/>
      <c r="O13" s="537"/>
      <c r="P13" s="537"/>
      <c r="Q13" s="534">
        <f>IFERROR(IF(OR(L13="",L13="Dati Sufficienti"),(SUM(N13:P14)/3),"Non valutabile"),"")</f>
        <v>0</v>
      </c>
      <c r="R13" s="20"/>
    </row>
    <row r="14" spans="2:20" ht="23.25">
      <c r="B14" s="550"/>
      <c r="C14" s="292"/>
      <c r="D14" s="291"/>
      <c r="E14" s="540"/>
      <c r="F14" s="540"/>
      <c r="G14" s="540"/>
      <c r="H14" s="540"/>
      <c r="I14" s="548"/>
      <c r="J14" s="153"/>
      <c r="K14" s="256"/>
      <c r="L14" s="536"/>
      <c r="M14" s="532"/>
      <c r="N14" s="538"/>
      <c r="O14" s="538"/>
      <c r="P14" s="538"/>
      <c r="Q14" s="488"/>
      <c r="R14" s="20"/>
    </row>
    <row r="15" spans="2:20" ht="18">
      <c r="B15" s="20"/>
      <c r="C15" s="110"/>
      <c r="D15" s="111"/>
      <c r="E15" s="111"/>
      <c r="F15" s="111"/>
      <c r="G15" s="111"/>
      <c r="H15" s="111"/>
      <c r="I15" s="247"/>
      <c r="J15" s="154"/>
      <c r="K15" s="20"/>
      <c r="L15" s="389"/>
      <c r="M15" s="390"/>
      <c r="N15" s="391"/>
      <c r="O15" s="391"/>
      <c r="P15" s="391"/>
      <c r="Q15" s="155"/>
      <c r="R15" s="24"/>
    </row>
    <row r="16" spans="2:20" ht="31.5">
      <c r="B16" s="549">
        <v>4</v>
      </c>
      <c r="C16" s="149" t="s">
        <v>72</v>
      </c>
      <c r="D16" s="288" t="str">
        <f>IF(C17="","",IF(C17=Elenchi!$P$3,Elenchi!$R$3,IF(C17=Elenchi!$P$4,Elenchi!$W$3,IF(C17=Elenchi!$P$5,Elenchi!$T$3,IF(C17=Elenchi!$P$6,Elenchi!$V$3,"")))))</f>
        <v/>
      </c>
      <c r="E16" s="289" t="str">
        <f>IF(C17="","",IF(C17=Elenchi!$P$3,Elenchi!$R$4,IF(C17=Elenchi!$P$4,Elenchi!$W$4,IF(C17=Elenchi!$P$5,Elenchi!$T$4,IF(C17=Elenchi!$P$6,Elenchi!$V$4,"Info 1")))))</f>
        <v/>
      </c>
      <c r="F16" s="289" t="str">
        <f>IF(C17="","",IF(C17=Elenchi!$P$3,Elenchi!$R$5,IF(C17=Elenchi!$P$4,Elenchi!$W$5,IF(C17=Elenchi!$P$5,Elenchi!$T$5,IF(C17=Elenchi!$P$6,Elenchi!$V$5,"Info 2")))))</f>
        <v/>
      </c>
      <c r="G16" s="289" t="str">
        <f>IF(C17="","",IF(C17=Elenchi!$P$3,Elenchi!$R$6,IF(C17=Elenchi!$P$4,Elenchi!$W$6,IF(C17=Elenchi!$P$5,Elenchi!$T$6,IF(C17=Elenchi!$P$6,Elenchi!$T$5,"Info 3")))))</f>
        <v/>
      </c>
      <c r="H16" s="289" t="str">
        <f>IF(C17=Elenchi!$P$4,Elenchi!$W$6,IF(C17="","",IF(AND(C17=Elenchi!$P$3,D17=Elenchi!$Q$6),Elenchi!$R$10,IF(C17=Elenchi!$P$3,Elenchi!$R$7,IF(C17=Elenchi!$P$5,Elenchi!$T$7,IF(C17=Elenchi!$P$6,Elenchi!$V$7,"Info 4"))))))</f>
        <v/>
      </c>
      <c r="I16" s="290" t="str">
        <f>IF(C17="","",IF(C17=Elenchi!$P$6,"",IF(C17=Elenchi!$P$7,Elenchi!$V$7,IF(C17=Elenchi!$P$5,Elenchi!$T$8,Elenchi!$V$7))))</f>
        <v/>
      </c>
      <c r="J16" s="151"/>
      <c r="K16" s="151"/>
      <c r="L16" s="389"/>
      <c r="M16" s="390"/>
      <c r="N16" s="388"/>
      <c r="O16" s="388"/>
      <c r="P16" s="388"/>
      <c r="Q16" s="15"/>
      <c r="R16" s="20"/>
    </row>
    <row r="17" spans="2:18" ht="27">
      <c r="B17" s="550"/>
      <c r="C17" s="109"/>
      <c r="D17" s="327"/>
      <c r="E17" s="539"/>
      <c r="F17" s="539"/>
      <c r="G17" s="551"/>
      <c r="H17" s="539"/>
      <c r="I17" s="547"/>
      <c r="J17" s="152"/>
      <c r="K17" s="257" t="str">
        <f>IF('TITOLI ARTISTICO-PROFESSIONALI '!C17=Elenchi!$P$3,"Esecuzione",IF(C17=Elenchi!$P$4,"Idoneità",IF('TITOLI ARTISTICO-PROFESSIONALI '!C17=Elenchi!$P$5,"Pubblicazione",IF('TITOLI ARTISTICO-PROFESSIONALI '!C17=Elenchi!$P$6,"Direzione",""))))</f>
        <v/>
      </c>
      <c r="L17" s="535"/>
      <c r="M17" s="532">
        <v>4</v>
      </c>
      <c r="N17" s="537"/>
      <c r="O17" s="537"/>
      <c r="P17" s="537"/>
      <c r="Q17" s="534">
        <f>IFERROR(IF(OR(L17="",L17="Dati Sufficienti"),(SUM(N17:P18)/3),"Non valutabile"),"")</f>
        <v>0</v>
      </c>
      <c r="R17" s="20"/>
    </row>
    <row r="18" spans="2:18" ht="23.25">
      <c r="B18" s="550"/>
      <c r="C18" s="292"/>
      <c r="D18" s="291"/>
      <c r="E18" s="540"/>
      <c r="F18" s="540"/>
      <c r="G18" s="540"/>
      <c r="H18" s="540"/>
      <c r="I18" s="548"/>
      <c r="J18" s="153"/>
      <c r="K18" s="256"/>
      <c r="L18" s="536"/>
      <c r="M18" s="532"/>
      <c r="N18" s="538"/>
      <c r="O18" s="538"/>
      <c r="P18" s="538"/>
      <c r="Q18" s="488"/>
      <c r="R18" s="20"/>
    </row>
    <row r="19" spans="2:18" ht="18">
      <c r="B19" s="20"/>
      <c r="C19" s="94"/>
      <c r="D19" s="95"/>
      <c r="E19" s="95"/>
      <c r="F19" s="95"/>
      <c r="G19" s="95"/>
      <c r="H19" s="95"/>
      <c r="I19" s="246"/>
      <c r="J19" s="154"/>
      <c r="K19" s="20"/>
      <c r="L19" s="389"/>
      <c r="M19" s="390"/>
      <c r="N19" s="391"/>
      <c r="O19" s="391"/>
      <c r="P19" s="391"/>
      <c r="Q19" s="155"/>
      <c r="R19" s="24"/>
    </row>
    <row r="20" spans="2:18" ht="31.5">
      <c r="B20" s="549">
        <v>5</v>
      </c>
      <c r="C20" s="149" t="s">
        <v>72</v>
      </c>
      <c r="D20" s="288" t="str">
        <f>IF(C21="","",IF(C21=Elenchi!$P$3,Elenchi!$R$3,IF(C21=Elenchi!$P$4,Elenchi!$W$3,IF(C21=Elenchi!$P$5,Elenchi!$T$3,IF(C21=Elenchi!$P$6,Elenchi!$V$3,"")))))</f>
        <v/>
      </c>
      <c r="E20" s="289" t="str">
        <f>IF(C21="","",IF(C21=Elenchi!$P$3,Elenchi!$R$4,IF(C21=Elenchi!$P$4,Elenchi!$W$4,IF(C21=Elenchi!$P$5,Elenchi!$T$4,IF(C21=Elenchi!$P$6,Elenchi!$V$4,"Info 1")))))</f>
        <v/>
      </c>
      <c r="F20" s="289" t="str">
        <f>IF(C21="","",IF(C21=Elenchi!$P$3,Elenchi!$R$5,IF(C21=Elenchi!$P$4,Elenchi!$W$5,IF(C21=Elenchi!$P$5,Elenchi!$T$5,IF(C21=Elenchi!$P$6,Elenchi!$V$5,"Info 2")))))</f>
        <v/>
      </c>
      <c r="G20" s="289" t="str">
        <f>IF(C21="","",IF(C21=Elenchi!$P$3,Elenchi!$R$6,IF(C21=Elenchi!$P$4,Elenchi!$W$6,IF(C21=Elenchi!$P$5,Elenchi!$T$6,IF(C21=Elenchi!$P$6,Elenchi!$T$5,"Info 3")))))</f>
        <v/>
      </c>
      <c r="H20" s="289" t="str">
        <f>IF(C21=Elenchi!$P$4,Elenchi!$W$6,IF(C21="","",IF(AND(C21=Elenchi!$P$3,D21=Elenchi!$Q$6),Elenchi!$R$10,IF(C21=Elenchi!$P$3,Elenchi!$R$7,IF(C21=Elenchi!$P$5,Elenchi!$T$7,IF(C21=Elenchi!$P$6,Elenchi!$V$7,"Info 4"))))))</f>
        <v/>
      </c>
      <c r="I20" s="290" t="str">
        <f>IF(C21="","",IF(C21=Elenchi!$P$6,"",IF(C21=Elenchi!$P$7,Elenchi!$V$7,IF(C21=Elenchi!$P$5,Elenchi!$T$8,Elenchi!$V$7))))</f>
        <v/>
      </c>
      <c r="J20" s="151"/>
      <c r="K20" s="151"/>
      <c r="L20" s="390"/>
      <c r="M20" s="390"/>
      <c r="N20" s="388"/>
      <c r="O20" s="388"/>
      <c r="P20" s="388"/>
      <c r="Q20" s="15"/>
      <c r="R20" s="20"/>
    </row>
    <row r="21" spans="2:18" ht="27">
      <c r="B21" s="550"/>
      <c r="C21" s="109"/>
      <c r="D21" s="327"/>
      <c r="E21" s="539"/>
      <c r="F21" s="539"/>
      <c r="G21" s="551"/>
      <c r="H21" s="539"/>
      <c r="I21" s="547"/>
      <c r="J21" s="152"/>
      <c r="K21" s="257" t="str">
        <f>IF('TITOLI ARTISTICO-PROFESSIONALI '!C21=Elenchi!$P$3,"Esecuzione",IF(C21=Elenchi!$P$4,"Idoneità",IF('TITOLI ARTISTICO-PROFESSIONALI '!C21=Elenchi!$P$5,"Pubblicazione",IF('TITOLI ARTISTICO-PROFESSIONALI '!C21=Elenchi!$P$6,"Direzione",""))))</f>
        <v/>
      </c>
      <c r="L21" s="535"/>
      <c r="M21" s="532">
        <v>5</v>
      </c>
      <c r="N21" s="537"/>
      <c r="O21" s="537"/>
      <c r="P21" s="537"/>
      <c r="Q21" s="534">
        <f>IFERROR(IF(OR(L21="",L21="Dati Sufficienti"),(SUM(N21:P22)/3),"Non valutabile"),"")</f>
        <v>0</v>
      </c>
      <c r="R21" s="20"/>
    </row>
    <row r="22" spans="2:18" ht="23.25">
      <c r="B22" s="550"/>
      <c r="C22" s="292"/>
      <c r="D22" s="291"/>
      <c r="E22" s="540"/>
      <c r="F22" s="540"/>
      <c r="G22" s="540"/>
      <c r="H22" s="540"/>
      <c r="I22" s="548"/>
      <c r="J22" s="153"/>
      <c r="K22" s="256"/>
      <c r="L22" s="536"/>
      <c r="M22" s="532"/>
      <c r="N22" s="538"/>
      <c r="O22" s="538"/>
      <c r="P22" s="538"/>
      <c r="Q22" s="488"/>
      <c r="R22" s="20"/>
    </row>
    <row r="23" spans="2:18" ht="18">
      <c r="B23" s="20"/>
      <c r="C23" s="94"/>
      <c r="D23" s="95"/>
      <c r="E23" s="95"/>
      <c r="F23" s="95"/>
      <c r="G23" s="95"/>
      <c r="H23" s="95"/>
      <c r="I23" s="246"/>
      <c r="J23" s="154"/>
      <c r="K23" s="20"/>
      <c r="L23" s="389"/>
      <c r="M23" s="390"/>
      <c r="N23" s="391"/>
      <c r="O23" s="391"/>
      <c r="P23" s="391"/>
      <c r="Q23" s="155"/>
      <c r="R23" s="24"/>
    </row>
    <row r="24" spans="2:18" ht="31.5">
      <c r="B24" s="549">
        <v>6</v>
      </c>
      <c r="C24" s="149" t="s">
        <v>72</v>
      </c>
      <c r="D24" s="288" t="str">
        <f>IF(C25="","",IF(C25=Elenchi!$P$3,Elenchi!$R$3,IF(C25=Elenchi!$P$4,Elenchi!$W$3,IF(C25=Elenchi!$P$5,Elenchi!$T$3,IF(C25=Elenchi!$P$6,Elenchi!$V$3,"")))))</f>
        <v/>
      </c>
      <c r="E24" s="289" t="str">
        <f>IF(C25="","",IF(C25=Elenchi!$P$3,Elenchi!$R$4,IF(C25=Elenchi!$P$4,Elenchi!$W$4,IF(C25=Elenchi!$P$5,Elenchi!$T$4,IF(C25=Elenchi!$P$6,Elenchi!$V$4,"Info 1")))))</f>
        <v/>
      </c>
      <c r="F24" s="289" t="str">
        <f>IF(C25="","",IF(C25=Elenchi!$P$3,Elenchi!$R$5,IF(C25=Elenchi!$P$4,Elenchi!$W$5,IF(C25=Elenchi!$P$5,Elenchi!$T$5,IF(C25=Elenchi!$P$6,Elenchi!$V$5,"Info 2")))))</f>
        <v/>
      </c>
      <c r="G24" s="289" t="str">
        <f>IF(C25="","",IF(C25=Elenchi!$P$3,Elenchi!$R$6,IF(C25=Elenchi!$P$4,Elenchi!$W$6,IF(C25=Elenchi!$P$5,Elenchi!$T$6,IF(C25=Elenchi!$P$6,Elenchi!$T$5,"Info 3")))))</f>
        <v/>
      </c>
      <c r="H24" s="289" t="str">
        <f>IF(C25=Elenchi!$P$4,Elenchi!$W$6,IF(C25="","",IF(AND(C25=Elenchi!$P$3,D25=Elenchi!$Q$6),Elenchi!$R$10,IF(C25=Elenchi!$P$3,Elenchi!$R$7,IF(C25=Elenchi!$P$5,Elenchi!$T$7,IF(C25=Elenchi!$P$6,Elenchi!$V$7,"Info 4"))))))</f>
        <v/>
      </c>
      <c r="I24" s="290" t="str">
        <f>IF(C25="","",IF(C25=Elenchi!$P$6,"",IF(C25=Elenchi!$P$7,Elenchi!$V$7,IF(C25=Elenchi!$P$5,Elenchi!$T$8,Elenchi!$V$7))))</f>
        <v/>
      </c>
      <c r="J24" s="151"/>
      <c r="K24" s="151"/>
      <c r="L24" s="389"/>
      <c r="M24" s="390"/>
      <c r="N24" s="388"/>
      <c r="O24" s="388"/>
      <c r="P24" s="388"/>
      <c r="Q24" s="15"/>
      <c r="R24" s="20"/>
    </row>
    <row r="25" spans="2:18" ht="27">
      <c r="B25" s="550"/>
      <c r="C25" s="109"/>
      <c r="D25" s="327"/>
      <c r="E25" s="539"/>
      <c r="F25" s="539"/>
      <c r="G25" s="551"/>
      <c r="H25" s="539"/>
      <c r="I25" s="547"/>
      <c r="J25" s="152"/>
      <c r="K25" s="257" t="str">
        <f>IF('TITOLI ARTISTICO-PROFESSIONALI '!C25=Elenchi!$P$3,"Esecuzione",IF(C25=Elenchi!$P$4,"Idoneità",IF('TITOLI ARTISTICO-PROFESSIONALI '!C25=Elenchi!$P$5,"Pubblicazione",IF('TITOLI ARTISTICO-PROFESSIONALI '!C25=Elenchi!$P$6,"Direzione",""))))</f>
        <v/>
      </c>
      <c r="L25" s="535"/>
      <c r="M25" s="532">
        <v>6</v>
      </c>
      <c r="N25" s="537"/>
      <c r="O25" s="537"/>
      <c r="P25" s="537"/>
      <c r="Q25" s="534">
        <f>IFERROR(IF(OR(L25="",L25="Dati Sufficienti"),(SUM(N25:P26)/3),"Non valutabile"),"")</f>
        <v>0</v>
      </c>
      <c r="R25" s="20"/>
    </row>
    <row r="26" spans="2:18" ht="23.25">
      <c r="B26" s="550"/>
      <c r="C26" s="292"/>
      <c r="D26" s="291"/>
      <c r="E26" s="540"/>
      <c r="F26" s="540"/>
      <c r="G26" s="540"/>
      <c r="H26" s="540"/>
      <c r="I26" s="548"/>
      <c r="J26" s="153"/>
      <c r="K26" s="256"/>
      <c r="L26" s="536"/>
      <c r="M26" s="532"/>
      <c r="N26" s="538"/>
      <c r="O26" s="538"/>
      <c r="P26" s="538"/>
      <c r="Q26" s="488"/>
      <c r="R26" s="20"/>
    </row>
    <row r="27" spans="2:18" ht="18">
      <c r="B27" s="20"/>
      <c r="C27" s="94"/>
      <c r="D27" s="95"/>
      <c r="E27" s="95"/>
      <c r="F27" s="95"/>
      <c r="G27" s="95"/>
      <c r="H27" s="95"/>
      <c r="I27" s="246"/>
      <c r="J27" s="154"/>
      <c r="K27" s="20"/>
      <c r="L27" s="389"/>
      <c r="M27" s="390"/>
      <c r="N27" s="391"/>
      <c r="O27" s="391"/>
      <c r="P27" s="391"/>
      <c r="Q27" s="155"/>
      <c r="R27" s="24"/>
    </row>
    <row r="28" spans="2:18" ht="31.5">
      <c r="B28" s="549">
        <v>7</v>
      </c>
      <c r="C28" s="149" t="s">
        <v>72</v>
      </c>
      <c r="D28" s="288" t="str">
        <f>IF(C29="","",IF(C29=Elenchi!$P$3,Elenchi!$R$3,IF(C29=Elenchi!$P$4,Elenchi!$W$3,IF(C29=Elenchi!$P$5,Elenchi!$T$3,IF(C29=Elenchi!$P$6,Elenchi!$V$3,"")))))</f>
        <v/>
      </c>
      <c r="E28" s="289" t="str">
        <f>IF(C29="","",IF(C29=Elenchi!$P$3,Elenchi!$R$4,IF(C29=Elenchi!$P$4,Elenchi!$W$4,IF(C29=Elenchi!$P$5,Elenchi!$T$4,IF(C29=Elenchi!$P$6,Elenchi!$V$4,"Info 1")))))</f>
        <v/>
      </c>
      <c r="F28" s="289" t="str">
        <f>IF(C29="","",IF(C29=Elenchi!$P$3,Elenchi!$R$5,IF(C29=Elenchi!$P$4,Elenchi!$W$5,IF(C29=Elenchi!$P$5,Elenchi!$T$5,IF(C29=Elenchi!$P$6,Elenchi!$V$5,"Info 2")))))</f>
        <v/>
      </c>
      <c r="G28" s="289" t="str">
        <f>IF(C29="","",IF(C29=Elenchi!$P$3,Elenchi!$R$6,IF(C29=Elenchi!$P$4,Elenchi!$W$6,IF(C29=Elenchi!$P$5,Elenchi!$T$6,IF(C29=Elenchi!$P$6,Elenchi!$T$5,"Info 3")))))</f>
        <v/>
      </c>
      <c r="H28" s="289" t="str">
        <f>IF(C29=Elenchi!$P$4,Elenchi!$W$6,IF(C29="","",IF(AND(C29=Elenchi!$P$3,D29=Elenchi!$Q$6),Elenchi!$R$10,IF(C29=Elenchi!$P$3,Elenchi!$R$7,IF(C29=Elenchi!$P$5,Elenchi!$T$7,IF(C29=Elenchi!$P$6,Elenchi!$V$7,"Info 4"))))))</f>
        <v/>
      </c>
      <c r="I28" s="290" t="str">
        <f>IF(C29="","",IF(C29=Elenchi!$P$6,"",IF(C29=Elenchi!$P$7,Elenchi!$V$7,IF(C29=Elenchi!$P$5,Elenchi!$T$8,Elenchi!$V$7))))</f>
        <v/>
      </c>
      <c r="J28" s="151"/>
      <c r="K28" s="151"/>
      <c r="L28" s="390"/>
      <c r="M28" s="390"/>
      <c r="N28" s="388"/>
      <c r="O28" s="388"/>
      <c r="P28" s="388"/>
      <c r="Q28" s="15"/>
      <c r="R28" s="20"/>
    </row>
    <row r="29" spans="2:18" ht="27">
      <c r="B29" s="550"/>
      <c r="C29" s="109"/>
      <c r="D29" s="327"/>
      <c r="E29" s="539"/>
      <c r="F29" s="539"/>
      <c r="G29" s="551"/>
      <c r="H29" s="539"/>
      <c r="I29" s="547"/>
      <c r="J29" s="152"/>
      <c r="K29" s="257" t="str">
        <f>IF('TITOLI ARTISTICO-PROFESSIONALI '!C29=Elenchi!$P$3,"Esecuzione",IF(C29=Elenchi!$P$4,"Idoneità",IF('TITOLI ARTISTICO-PROFESSIONALI '!C29=Elenchi!$P$5,"Pubblicazione",IF('TITOLI ARTISTICO-PROFESSIONALI '!C29=Elenchi!$P$6,"Direzione",""))))</f>
        <v/>
      </c>
      <c r="L29" s="535"/>
      <c r="M29" s="532">
        <v>7</v>
      </c>
      <c r="N29" s="537"/>
      <c r="O29" s="537"/>
      <c r="P29" s="537"/>
      <c r="Q29" s="534">
        <f>IFERROR(IF(OR(L29="",L29="Dati Sufficienti"),(SUM(N29:P30)/3),"Non valutabile"),"")</f>
        <v>0</v>
      </c>
      <c r="R29" s="20"/>
    </row>
    <row r="30" spans="2:18" ht="23.25">
      <c r="B30" s="550"/>
      <c r="C30" s="292"/>
      <c r="D30" s="291"/>
      <c r="E30" s="540"/>
      <c r="F30" s="540"/>
      <c r="G30" s="540"/>
      <c r="H30" s="540"/>
      <c r="I30" s="548"/>
      <c r="J30" s="153"/>
      <c r="K30" s="256"/>
      <c r="L30" s="536"/>
      <c r="M30" s="532"/>
      <c r="N30" s="538"/>
      <c r="O30" s="538"/>
      <c r="P30" s="538"/>
      <c r="Q30" s="488"/>
      <c r="R30" s="20"/>
    </row>
    <row r="31" spans="2:18" ht="18">
      <c r="B31" s="20"/>
      <c r="C31" s="94"/>
      <c r="D31" s="95"/>
      <c r="E31" s="95"/>
      <c r="F31" s="95"/>
      <c r="G31" s="95"/>
      <c r="H31" s="95"/>
      <c r="I31" s="246"/>
      <c r="J31" s="154"/>
      <c r="K31" s="20"/>
      <c r="L31" s="389"/>
      <c r="M31" s="390"/>
      <c r="N31" s="391"/>
      <c r="O31" s="391"/>
      <c r="P31" s="391"/>
      <c r="Q31" s="155"/>
      <c r="R31" s="24"/>
    </row>
    <row r="32" spans="2:18" ht="31.5">
      <c r="B32" s="549">
        <v>8</v>
      </c>
      <c r="C32" s="149" t="s">
        <v>72</v>
      </c>
      <c r="D32" s="288" t="str">
        <f>IF(C33="","",IF(C33=Elenchi!$P$3,Elenchi!$R$3,IF(C33=Elenchi!$P$4,Elenchi!$W$3,IF(C33=Elenchi!$P$5,Elenchi!$T$3,IF(C33=Elenchi!$P$6,Elenchi!$V$3,"")))))</f>
        <v/>
      </c>
      <c r="E32" s="289" t="str">
        <f>IF(C33="","",IF(C33=Elenchi!$P$3,Elenchi!$R$4,IF(C33=Elenchi!$P$4,Elenchi!$W$4,IF(C33=Elenchi!$P$5,Elenchi!$T$4,IF(C33=Elenchi!$P$6,Elenchi!$V$4,"Info 1")))))</f>
        <v/>
      </c>
      <c r="F32" s="289" t="str">
        <f>IF(C33="","",IF(C33=Elenchi!$P$3,Elenchi!$R$5,IF(C33=Elenchi!$P$4,Elenchi!$W$5,IF(C33=Elenchi!$P$5,Elenchi!$T$5,IF(C33=Elenchi!$P$6,Elenchi!$V$5,"Info 2")))))</f>
        <v/>
      </c>
      <c r="G32" s="289" t="str">
        <f>IF(C33="","",IF(C33=Elenchi!$P$3,Elenchi!$R$6,IF(C33=Elenchi!$P$4,Elenchi!$W$6,IF(C33=Elenchi!$P$5,Elenchi!$T$6,IF(C33=Elenchi!$P$6,Elenchi!$T$5,"Info 3")))))</f>
        <v/>
      </c>
      <c r="H32" s="289" t="str">
        <f>IF(C33=Elenchi!$P$4,Elenchi!$W$6,IF(C33="","",IF(AND(C33=Elenchi!$P$3,D33=Elenchi!$Q$6),Elenchi!$R$10,IF(C33=Elenchi!$P$3,Elenchi!$R$7,IF(C33=Elenchi!$P$5,Elenchi!$T$7,IF(C33=Elenchi!$P$6,Elenchi!$V$7,"Info 4"))))))</f>
        <v/>
      </c>
      <c r="I32" s="290" t="str">
        <f>IF(C33="","",IF(C33=Elenchi!$P$6,"",IF(C33=Elenchi!$P$7,Elenchi!$V$7,IF(C33=Elenchi!$P$5,Elenchi!$T$8,Elenchi!$V$7))))</f>
        <v/>
      </c>
      <c r="J32" s="151"/>
      <c r="K32" s="151"/>
      <c r="L32" s="389"/>
      <c r="M32" s="390"/>
      <c r="N32" s="388"/>
      <c r="O32" s="388"/>
      <c r="P32" s="388"/>
      <c r="Q32" s="15"/>
      <c r="R32" s="20"/>
    </row>
    <row r="33" spans="2:18" ht="27">
      <c r="B33" s="550"/>
      <c r="C33" s="109"/>
      <c r="D33" s="327"/>
      <c r="E33" s="539"/>
      <c r="F33" s="539"/>
      <c r="G33" s="551"/>
      <c r="H33" s="539"/>
      <c r="I33" s="547"/>
      <c r="J33" s="152"/>
      <c r="K33" s="257" t="str">
        <f>IF('TITOLI ARTISTICO-PROFESSIONALI '!C33=Elenchi!$P$3,"Esecuzione",IF(C33=Elenchi!$P$4,"Idoneità",IF('TITOLI ARTISTICO-PROFESSIONALI '!C33=Elenchi!$P$5,"Pubblicazione",IF('TITOLI ARTISTICO-PROFESSIONALI '!C33=Elenchi!$P$6,"Direzione",""))))</f>
        <v/>
      </c>
      <c r="L33" s="535"/>
      <c r="M33" s="532">
        <v>8</v>
      </c>
      <c r="N33" s="537"/>
      <c r="O33" s="537"/>
      <c r="P33" s="537"/>
      <c r="Q33" s="534">
        <f>IFERROR(IF(OR(L33="",L33="Dati Sufficienti"),(SUM(N33:P34)/3),"Non valutabile"),"")</f>
        <v>0</v>
      </c>
      <c r="R33" s="20"/>
    </row>
    <row r="34" spans="2:18" ht="23.25">
      <c r="B34" s="550"/>
      <c r="C34" s="292"/>
      <c r="D34" s="291"/>
      <c r="E34" s="540"/>
      <c r="F34" s="540"/>
      <c r="G34" s="540"/>
      <c r="H34" s="540"/>
      <c r="I34" s="548"/>
      <c r="J34" s="153"/>
      <c r="K34" s="256"/>
      <c r="L34" s="536"/>
      <c r="M34" s="532"/>
      <c r="N34" s="538"/>
      <c r="O34" s="538"/>
      <c r="P34" s="538"/>
      <c r="Q34" s="488"/>
      <c r="R34" s="20"/>
    </row>
    <row r="35" spans="2:18" ht="18">
      <c r="B35" s="20"/>
      <c r="C35" s="94"/>
      <c r="D35" s="95"/>
      <c r="E35" s="95"/>
      <c r="F35" s="95"/>
      <c r="G35" s="95"/>
      <c r="H35" s="95"/>
      <c r="I35" s="246"/>
      <c r="J35" s="154"/>
      <c r="K35" s="20"/>
      <c r="L35" s="389"/>
      <c r="M35" s="390"/>
      <c r="N35" s="391"/>
      <c r="O35" s="391"/>
      <c r="P35" s="391"/>
      <c r="Q35" s="155"/>
      <c r="R35" s="24"/>
    </row>
    <row r="36" spans="2:18" ht="31.5">
      <c r="B36" s="549">
        <v>9</v>
      </c>
      <c r="C36" s="149" t="s">
        <v>72</v>
      </c>
      <c r="D36" s="288" t="str">
        <f>IF(C37="","",IF(C37=Elenchi!$P$3,Elenchi!$R$3,IF(C37=Elenchi!$P$4,Elenchi!$W$3,IF(C37=Elenchi!$P$5,Elenchi!$T$3,IF(C37=Elenchi!$P$6,Elenchi!$V$3,"")))))</f>
        <v/>
      </c>
      <c r="E36" s="289" t="str">
        <f>IF(C37="","",IF(C37=Elenchi!$P$3,Elenchi!$R$4,IF(C37=Elenchi!$P$4,Elenchi!$W$4,IF(C37=Elenchi!$P$5,Elenchi!$T$4,IF(C37=Elenchi!$P$6,Elenchi!$V$4,"Info 1")))))</f>
        <v/>
      </c>
      <c r="F36" s="289" t="str">
        <f>IF(C37="","",IF(C37=Elenchi!$P$3,Elenchi!$R$5,IF(C37=Elenchi!$P$4,Elenchi!$W$5,IF(C37=Elenchi!$P$5,Elenchi!$T$5,IF(C37=Elenchi!$P$6,Elenchi!$V$5,"Info 2")))))</f>
        <v/>
      </c>
      <c r="G36" s="289" t="str">
        <f>IF(C37="","",IF(C37=Elenchi!$P$3,Elenchi!$R$6,IF(C37=Elenchi!$P$4,Elenchi!$W$6,IF(C37=Elenchi!$P$5,Elenchi!$T$6,IF(C37=Elenchi!$P$6,Elenchi!$T$5,"Info 3")))))</f>
        <v/>
      </c>
      <c r="H36" s="289" t="str">
        <f>IF(C37=Elenchi!$P$4,Elenchi!$W$6,IF(C37="","",IF(AND(C37=Elenchi!$P$3,D37=Elenchi!$Q$6),Elenchi!$R$10,IF(C37=Elenchi!$P$3,Elenchi!$R$7,IF(C37=Elenchi!$P$5,Elenchi!$T$7,IF(C37=Elenchi!$P$6,Elenchi!$V$7,"Info 4"))))))</f>
        <v/>
      </c>
      <c r="I36" s="290" t="str">
        <f>IF(C37="","",IF(C37=Elenchi!$P$6,"",IF(C37=Elenchi!$P$7,Elenchi!$V$7,IF(C37=Elenchi!$P$5,Elenchi!$T$8,Elenchi!$V$7))))</f>
        <v/>
      </c>
      <c r="J36" s="151"/>
      <c r="K36" s="151"/>
      <c r="L36" s="390"/>
      <c r="M36" s="390"/>
      <c r="N36" s="388"/>
      <c r="O36" s="388"/>
      <c r="P36" s="388"/>
      <c r="Q36" s="15"/>
      <c r="R36" s="20"/>
    </row>
    <row r="37" spans="2:18" ht="27">
      <c r="B37" s="550"/>
      <c r="C37" s="109"/>
      <c r="D37" s="327"/>
      <c r="E37" s="539"/>
      <c r="F37" s="539"/>
      <c r="G37" s="551"/>
      <c r="H37" s="539"/>
      <c r="I37" s="547"/>
      <c r="J37" s="152"/>
      <c r="K37" s="257" t="str">
        <f>IF('TITOLI ARTISTICO-PROFESSIONALI '!C37=Elenchi!$P$3,"Esecuzione",IF(C37=Elenchi!$P$4,"Idoneità",IF('TITOLI ARTISTICO-PROFESSIONALI '!C37=Elenchi!$P$5,"Pubblicazione",IF('TITOLI ARTISTICO-PROFESSIONALI '!C37=Elenchi!$P$6,"Direzione",""))))</f>
        <v/>
      </c>
      <c r="L37" s="535"/>
      <c r="M37" s="532">
        <v>9</v>
      </c>
      <c r="N37" s="537"/>
      <c r="O37" s="537"/>
      <c r="P37" s="537"/>
      <c r="Q37" s="534">
        <f>IFERROR(IF(OR(L37="",L37="Dati Sufficienti"),(SUM(N37:P38)/3),"Non valutabile"),"")</f>
        <v>0</v>
      </c>
      <c r="R37" s="20"/>
    </row>
    <row r="38" spans="2:18" ht="23.25">
      <c r="B38" s="550"/>
      <c r="C38" s="292"/>
      <c r="D38" s="291"/>
      <c r="E38" s="540"/>
      <c r="F38" s="540"/>
      <c r="G38" s="540"/>
      <c r="H38" s="540"/>
      <c r="I38" s="548"/>
      <c r="J38" s="153"/>
      <c r="K38" s="256"/>
      <c r="L38" s="536"/>
      <c r="M38" s="532"/>
      <c r="N38" s="538"/>
      <c r="O38" s="538"/>
      <c r="P38" s="538"/>
      <c r="Q38" s="488"/>
      <c r="R38" s="20"/>
    </row>
    <row r="39" spans="2:18" ht="18">
      <c r="B39" s="20"/>
      <c r="C39" s="94"/>
      <c r="D39" s="95"/>
      <c r="E39" s="95"/>
      <c r="F39" s="95"/>
      <c r="G39" s="95"/>
      <c r="H39" s="95"/>
      <c r="I39" s="246"/>
      <c r="J39" s="154"/>
      <c r="K39" s="20"/>
      <c r="L39" s="389"/>
      <c r="M39" s="390"/>
      <c r="N39" s="391"/>
      <c r="O39" s="391"/>
      <c r="P39" s="391"/>
      <c r="Q39" s="155"/>
      <c r="R39" s="24"/>
    </row>
    <row r="40" spans="2:18" ht="31.5">
      <c r="B40" s="549">
        <v>10</v>
      </c>
      <c r="C40" s="149" t="s">
        <v>72</v>
      </c>
      <c r="D40" s="288" t="str">
        <f>IF(C41="","",IF(C41=Elenchi!$P$3,Elenchi!$R$3,IF(C41=Elenchi!$P$4,Elenchi!$W$3,IF(C41=Elenchi!$P$5,Elenchi!$T$3,IF(C41=Elenchi!$P$6,Elenchi!$V$3,"")))))</f>
        <v/>
      </c>
      <c r="E40" s="289" t="str">
        <f>IF(C41="","",IF(C41=Elenchi!$P$3,Elenchi!$R$4,IF(C41=Elenchi!$P$4,Elenchi!$W$4,IF(C41=Elenchi!$P$5,Elenchi!$T$4,IF(C41=Elenchi!$P$6,Elenchi!$V$4,"Info 1")))))</f>
        <v/>
      </c>
      <c r="F40" s="289" t="str">
        <f>IF(C41="","",IF(C41=Elenchi!$P$3,Elenchi!$R$5,IF(C41=Elenchi!$P$4,Elenchi!$W$5,IF(C41=Elenchi!$P$5,Elenchi!$T$5,IF(C41=Elenchi!$P$6,Elenchi!$V$5,"Info 2")))))</f>
        <v/>
      </c>
      <c r="G40" s="289" t="str">
        <f>IF(C41="","",IF(C41=Elenchi!$P$3,Elenchi!$R$6,IF(C41=Elenchi!$P$4,Elenchi!$W$6,IF(C41=Elenchi!$P$5,Elenchi!$T$6,IF(C41=Elenchi!$P$6,Elenchi!$T$5,"Info 3")))))</f>
        <v/>
      </c>
      <c r="H40" s="289" t="str">
        <f>IF(C41=Elenchi!$P$4,Elenchi!$W$6,IF(C41="","",IF(AND(C41=Elenchi!$P$3,D41=Elenchi!$Q$6),Elenchi!$R$10,IF(C41=Elenchi!$P$3,Elenchi!$R$7,IF(C41=Elenchi!$P$5,Elenchi!$T$7,IF(C41=Elenchi!$P$6,Elenchi!$V$7,"Info 4"))))))</f>
        <v/>
      </c>
      <c r="I40" s="290" t="str">
        <f>IF(C41="","",IF(C41=Elenchi!$P$6,"",IF(C41=Elenchi!$P$7,Elenchi!$V$7,IF(C41=Elenchi!$P$5,Elenchi!$T$8,Elenchi!$V$7))))</f>
        <v/>
      </c>
      <c r="J40" s="151"/>
      <c r="K40" s="151"/>
      <c r="L40" s="389"/>
      <c r="M40" s="390"/>
      <c r="N40" s="388"/>
      <c r="O40" s="388"/>
      <c r="P40" s="388"/>
      <c r="Q40" s="15"/>
      <c r="R40" s="20"/>
    </row>
    <row r="41" spans="2:18" ht="27">
      <c r="B41" s="550"/>
      <c r="C41" s="109"/>
      <c r="D41" s="327"/>
      <c r="E41" s="539"/>
      <c r="F41" s="539"/>
      <c r="G41" s="551"/>
      <c r="H41" s="539"/>
      <c r="I41" s="547"/>
      <c r="J41" s="152"/>
      <c r="K41" s="257" t="str">
        <f>IF('TITOLI ARTISTICO-PROFESSIONALI '!C41=Elenchi!$P$3,"Esecuzione",IF(C41=Elenchi!$P$4,"Idoneità",IF('TITOLI ARTISTICO-PROFESSIONALI '!C41=Elenchi!$P$5,"Pubblicazione",IF('TITOLI ARTISTICO-PROFESSIONALI '!C41=Elenchi!$P$6,"Direzione",""))))</f>
        <v/>
      </c>
      <c r="L41" s="535"/>
      <c r="M41" s="532">
        <v>10</v>
      </c>
      <c r="N41" s="537"/>
      <c r="O41" s="537"/>
      <c r="P41" s="537"/>
      <c r="Q41" s="534">
        <f>IFERROR(IF(OR(L41="",L41="Dati Sufficienti"),(SUM(N41:P42)/3),"Non valutabile"),"")</f>
        <v>0</v>
      </c>
      <c r="R41" s="20"/>
    </row>
    <row r="42" spans="2:18" ht="23.25">
      <c r="B42" s="550"/>
      <c r="C42" s="292"/>
      <c r="D42" s="291"/>
      <c r="E42" s="540"/>
      <c r="F42" s="540"/>
      <c r="G42" s="540"/>
      <c r="H42" s="540"/>
      <c r="I42" s="548"/>
      <c r="J42" s="153"/>
      <c r="K42" s="256"/>
      <c r="L42" s="536"/>
      <c r="M42" s="532"/>
      <c r="N42" s="538"/>
      <c r="O42" s="538"/>
      <c r="P42" s="538"/>
      <c r="Q42" s="488"/>
      <c r="R42" s="20"/>
    </row>
    <row r="43" spans="2:18" ht="18">
      <c r="B43" s="20"/>
      <c r="C43" s="94"/>
      <c r="D43" s="95"/>
      <c r="E43" s="95"/>
      <c r="F43" s="95"/>
      <c r="G43" s="95"/>
      <c r="H43" s="95"/>
      <c r="I43" s="246"/>
      <c r="J43" s="154"/>
      <c r="K43" s="20"/>
      <c r="L43" s="389"/>
      <c r="M43" s="390"/>
      <c r="N43" s="391"/>
      <c r="O43" s="391"/>
      <c r="P43" s="391"/>
      <c r="Q43" s="155"/>
      <c r="R43" s="24"/>
    </row>
    <row r="44" spans="2:18" ht="31.5">
      <c r="B44" s="549">
        <v>11</v>
      </c>
      <c r="C44" s="149" t="s">
        <v>72</v>
      </c>
      <c r="D44" s="288" t="str">
        <f>IF(C45="","",IF(C45=Elenchi!$P$3,Elenchi!$R$3,IF(C45=Elenchi!$P$4,Elenchi!$W$3,IF(C45=Elenchi!$P$5,Elenchi!$T$3,IF(C45=Elenchi!$P$6,Elenchi!$V$3,"")))))</f>
        <v/>
      </c>
      <c r="E44" s="289" t="str">
        <f>IF(C45="","",IF(C45=Elenchi!$P$3,Elenchi!$R$4,IF(C45=Elenchi!$P$4,Elenchi!$W$4,IF(C45=Elenchi!$P$5,Elenchi!$T$4,IF(C45=Elenchi!$P$6,Elenchi!$V$4,"Info 1")))))</f>
        <v/>
      </c>
      <c r="F44" s="289" t="str">
        <f>IF(C45="","",IF(C45=Elenchi!$P$3,Elenchi!$R$5,IF(C45=Elenchi!$P$4,Elenchi!$W$5,IF(C45=Elenchi!$P$5,Elenchi!$T$5,IF(C45=Elenchi!$P$6,Elenchi!$V$5,"Info 2")))))</f>
        <v/>
      </c>
      <c r="G44" s="289" t="str">
        <f>IF(C45="","",IF(C45=Elenchi!$P$3,Elenchi!$R$6,IF(C45=Elenchi!$P$4,Elenchi!$W$6,IF(C45=Elenchi!$P$5,Elenchi!$T$6,IF(C45=Elenchi!$P$6,Elenchi!$T$5,"Info 3")))))</f>
        <v/>
      </c>
      <c r="H44" s="289" t="str">
        <f>IF(C45=Elenchi!$P$4,Elenchi!$W$6,IF(C45="","",IF(AND(C45=Elenchi!$P$3,D45=Elenchi!$Q$6),Elenchi!$R$10,IF(C45=Elenchi!$P$3,Elenchi!$R$7,IF(C45=Elenchi!$P$5,Elenchi!$T$7,IF(C45=Elenchi!$P$6,Elenchi!$V$7,"Info 4"))))))</f>
        <v/>
      </c>
      <c r="I44" s="290" t="str">
        <f>IF(C45="","",IF(C45=Elenchi!$P$6,"",IF(C45=Elenchi!$P$7,Elenchi!$V$7,IF(C45=Elenchi!$P$5,Elenchi!$T$8,Elenchi!$V$7))))</f>
        <v/>
      </c>
      <c r="J44" s="151"/>
      <c r="K44" s="151"/>
      <c r="L44" s="390"/>
      <c r="M44" s="390"/>
      <c r="N44" s="388"/>
      <c r="O44" s="388"/>
      <c r="P44" s="388"/>
      <c r="Q44" s="15"/>
      <c r="R44" s="20"/>
    </row>
    <row r="45" spans="2:18" ht="27">
      <c r="B45" s="550"/>
      <c r="C45" s="109"/>
      <c r="D45" s="327"/>
      <c r="E45" s="539"/>
      <c r="F45" s="539"/>
      <c r="G45" s="551"/>
      <c r="H45" s="539"/>
      <c r="I45" s="547"/>
      <c r="J45" s="152"/>
      <c r="K45" s="257" t="str">
        <f>IF('TITOLI ARTISTICO-PROFESSIONALI '!C45=Elenchi!$P$3,"Esecuzione",IF(C45=Elenchi!$P$4,"Idoneità",IF('TITOLI ARTISTICO-PROFESSIONALI '!C45=Elenchi!$P$5,"Pubblicazione",IF('TITOLI ARTISTICO-PROFESSIONALI '!C45=Elenchi!$P$6,"Direzione",""))))</f>
        <v/>
      </c>
      <c r="L45" s="535"/>
      <c r="M45" s="532">
        <v>11</v>
      </c>
      <c r="N45" s="537"/>
      <c r="O45" s="537"/>
      <c r="P45" s="537"/>
      <c r="Q45" s="534">
        <f>IFERROR(IF(OR(L45="",L45="Dati Sufficienti"),(SUM(N45:P46)/3),"Non valutabile"),"")</f>
        <v>0</v>
      </c>
      <c r="R45" s="20"/>
    </row>
    <row r="46" spans="2:18" ht="23.25">
      <c r="B46" s="550"/>
      <c r="C46" s="292"/>
      <c r="D46" s="291"/>
      <c r="E46" s="540"/>
      <c r="F46" s="540"/>
      <c r="G46" s="540"/>
      <c r="H46" s="540"/>
      <c r="I46" s="548"/>
      <c r="J46" s="153"/>
      <c r="K46" s="256"/>
      <c r="L46" s="536"/>
      <c r="M46" s="532"/>
      <c r="N46" s="538"/>
      <c r="O46" s="538"/>
      <c r="P46" s="538"/>
      <c r="Q46" s="488"/>
      <c r="R46" s="20"/>
    </row>
    <row r="47" spans="2:18" ht="18">
      <c r="B47" s="20"/>
      <c r="C47" s="94"/>
      <c r="D47" s="95"/>
      <c r="E47" s="95"/>
      <c r="F47" s="95"/>
      <c r="G47" s="95"/>
      <c r="H47" s="95"/>
      <c r="I47" s="246"/>
      <c r="J47" s="154"/>
      <c r="K47" s="20"/>
      <c r="L47" s="389"/>
      <c r="M47" s="390"/>
      <c r="N47" s="391"/>
      <c r="O47" s="391"/>
      <c r="P47" s="391"/>
      <c r="Q47" s="155"/>
      <c r="R47" s="24"/>
    </row>
    <row r="48" spans="2:18" ht="31.5">
      <c r="B48" s="549">
        <v>12</v>
      </c>
      <c r="C48" s="149" t="s">
        <v>72</v>
      </c>
      <c r="D48" s="288" t="str">
        <f>IF(C49="","",IF(C49=Elenchi!$P$3,Elenchi!$R$3,IF(C49=Elenchi!$P$4,Elenchi!$W$3,IF(C49=Elenchi!$P$5,Elenchi!$T$3,IF(C49=Elenchi!$P$6,Elenchi!$V$3,"")))))</f>
        <v/>
      </c>
      <c r="E48" s="289" t="str">
        <f>IF(C49="","",IF(C49=Elenchi!$P$3,Elenchi!$R$4,IF(C49=Elenchi!$P$4,Elenchi!$W$4,IF(C49=Elenchi!$P$5,Elenchi!$T$4,IF(C49=Elenchi!$P$6,Elenchi!$V$4,"Info 1")))))</f>
        <v/>
      </c>
      <c r="F48" s="289" t="str">
        <f>IF(C49="","",IF(C49=Elenchi!$P$3,Elenchi!$R$5,IF(C49=Elenchi!$P$4,Elenchi!$W$5,IF(C49=Elenchi!$P$5,Elenchi!$T$5,IF(C49=Elenchi!$P$6,Elenchi!$V$5,"Info 2")))))</f>
        <v/>
      </c>
      <c r="G48" s="289" t="str">
        <f>IF(C49="","",IF(C49=Elenchi!$P$3,Elenchi!$R$6,IF(C49=Elenchi!$P$4,Elenchi!$W$6,IF(C49=Elenchi!$P$5,Elenchi!$T$6,IF(C49=Elenchi!$P$6,Elenchi!$T$5,"Info 3")))))</f>
        <v/>
      </c>
      <c r="H48" s="289" t="str">
        <f>IF(C49=Elenchi!$P$4,Elenchi!$W$6,IF(C49="","",IF(AND(C49=Elenchi!$P$3,D49=Elenchi!$Q$6),Elenchi!$R$10,IF(C49=Elenchi!$P$3,Elenchi!$R$7,IF(C49=Elenchi!$P$5,Elenchi!$T$7,IF(C49=Elenchi!$P$6,Elenchi!$V$7,"Info 4"))))))</f>
        <v/>
      </c>
      <c r="I48" s="290" t="str">
        <f>IF(C49="","",IF(C49=Elenchi!$P$6,"",IF(C49=Elenchi!$P$7,Elenchi!$V$7,IF(C49=Elenchi!$P$5,Elenchi!$T$8,Elenchi!$V$7))))</f>
        <v/>
      </c>
      <c r="J48" s="151"/>
      <c r="K48" s="151"/>
      <c r="L48" s="389"/>
      <c r="M48" s="390"/>
      <c r="N48" s="388"/>
      <c r="O48" s="388"/>
      <c r="P48" s="388"/>
      <c r="Q48" s="15"/>
      <c r="R48" s="20"/>
    </row>
    <row r="49" spans="2:23" ht="27">
      <c r="B49" s="550"/>
      <c r="C49" s="109"/>
      <c r="D49" s="327"/>
      <c r="E49" s="539"/>
      <c r="F49" s="539"/>
      <c r="G49" s="551"/>
      <c r="H49" s="539"/>
      <c r="I49" s="547"/>
      <c r="J49" s="152"/>
      <c r="K49" s="257" t="str">
        <f>IF('TITOLI ARTISTICO-PROFESSIONALI '!C49=Elenchi!$P$3,"Esecuzione",IF(C49=Elenchi!$P$4,"Idoneità",IF('TITOLI ARTISTICO-PROFESSIONALI '!C49=Elenchi!$P$5,"Pubblicazione",IF('TITOLI ARTISTICO-PROFESSIONALI '!C49=Elenchi!$P$6,"Direzione",""))))</f>
        <v/>
      </c>
      <c r="L49" s="535"/>
      <c r="M49" s="532">
        <v>12</v>
      </c>
      <c r="N49" s="537"/>
      <c r="O49" s="537"/>
      <c r="P49" s="537"/>
      <c r="Q49" s="534">
        <f>IFERROR(IF(OR(L49="",L49="Dati Sufficienti"),(SUM(N49:P50)/3),"Non valutabile"),"")</f>
        <v>0</v>
      </c>
      <c r="R49" s="20"/>
    </row>
    <row r="50" spans="2:23" ht="23.25">
      <c r="B50" s="550"/>
      <c r="C50" s="292"/>
      <c r="D50" s="291"/>
      <c r="E50" s="540"/>
      <c r="F50" s="540"/>
      <c r="G50" s="540"/>
      <c r="H50" s="540"/>
      <c r="I50" s="548"/>
      <c r="J50" s="153"/>
      <c r="K50" s="256"/>
      <c r="L50" s="536"/>
      <c r="M50" s="532"/>
      <c r="N50" s="538"/>
      <c r="O50" s="538"/>
      <c r="P50" s="538"/>
      <c r="Q50" s="488"/>
      <c r="R50" s="20"/>
    </row>
    <row r="51" spans="2:23" ht="18">
      <c r="B51" s="20"/>
      <c r="C51" s="94"/>
      <c r="D51" s="95"/>
      <c r="E51" s="95"/>
      <c r="F51" s="95"/>
      <c r="G51" s="95"/>
      <c r="H51" s="95"/>
      <c r="I51" s="246"/>
      <c r="J51" s="154"/>
      <c r="K51" s="20"/>
      <c r="L51" s="389"/>
      <c r="M51" s="390"/>
      <c r="N51" s="391"/>
      <c r="O51" s="391"/>
      <c r="P51" s="391"/>
      <c r="Q51" s="155"/>
      <c r="R51" s="24"/>
    </row>
    <row r="52" spans="2:23" ht="31.5">
      <c r="B52" s="549">
        <v>13</v>
      </c>
      <c r="C52" s="149" t="s">
        <v>72</v>
      </c>
      <c r="D52" s="288" t="str">
        <f>IF(C53="","",IF(C53=Elenchi!$P$3,Elenchi!$R$3,IF(C53=Elenchi!$P$4,Elenchi!$W$3,IF(C53=Elenchi!$P$5,Elenchi!$T$3,IF(C53=Elenchi!$P$6,Elenchi!$V$3,"")))))</f>
        <v/>
      </c>
      <c r="E52" s="289" t="str">
        <f>IF(C53="","",IF(C53=Elenchi!$P$3,Elenchi!$R$4,IF(C53=Elenchi!$P$4,Elenchi!$W$4,IF(C53=Elenchi!$P$5,Elenchi!$T$4,IF(C53=Elenchi!$P$6,Elenchi!$V$4,"Info 1")))))</f>
        <v/>
      </c>
      <c r="F52" s="289" t="str">
        <f>IF(C53="","",IF(C53=Elenchi!$P$3,Elenchi!$R$5,IF(C53=Elenchi!$P$4,Elenchi!$W$5,IF(C53=Elenchi!$P$5,Elenchi!$T$5,IF(C53=Elenchi!$P$6,Elenchi!$V$5,"Info 2")))))</f>
        <v/>
      </c>
      <c r="G52" s="289" t="str">
        <f>IF(C53="","",IF(C53=Elenchi!$P$3,Elenchi!$R$6,IF(C53=Elenchi!$P$4,Elenchi!$W$6,IF(C53=Elenchi!$P$5,Elenchi!$T$6,IF(C53=Elenchi!$P$6,Elenchi!$T$5,"Info 3")))))</f>
        <v/>
      </c>
      <c r="H52" s="289" t="str">
        <f>IF(C53=Elenchi!$P$4,Elenchi!$W$6,IF(C53="","",IF(AND(C53=Elenchi!$P$3,D53=Elenchi!$Q$6),Elenchi!$R$10,IF(C53=Elenchi!$P$3,Elenchi!$R$7,IF(C53=Elenchi!$P$5,Elenchi!$T$7,IF(C53=Elenchi!$P$6,Elenchi!$V$7,"Info 4"))))))</f>
        <v/>
      </c>
      <c r="I52" s="290" t="str">
        <f>IF(C53="","",IF(C53=Elenchi!$P$6,"",IF(C53=Elenchi!$P$7,Elenchi!$V$7,IF(C53=Elenchi!$P$5,Elenchi!$T$8,Elenchi!$V$7))))</f>
        <v/>
      </c>
      <c r="J52" s="151"/>
      <c r="K52" s="151"/>
      <c r="L52" s="389"/>
      <c r="M52" s="390"/>
      <c r="N52" s="388"/>
      <c r="O52" s="388"/>
      <c r="P52" s="388"/>
      <c r="Q52" s="15"/>
      <c r="R52" s="20"/>
    </row>
    <row r="53" spans="2:23" ht="27">
      <c r="B53" s="550"/>
      <c r="C53" s="109"/>
      <c r="D53" s="327"/>
      <c r="E53" s="539"/>
      <c r="F53" s="539"/>
      <c r="G53" s="551"/>
      <c r="H53" s="539"/>
      <c r="I53" s="547"/>
      <c r="J53" s="152"/>
      <c r="K53" s="257" t="str">
        <f>IF('TITOLI ARTISTICO-PROFESSIONALI '!C53=Elenchi!$P$3,"Esecuzione",IF(C53=Elenchi!$P$4,"Idoneità",IF('TITOLI ARTISTICO-PROFESSIONALI '!C53=Elenchi!$P$5,"Pubblicazione",IF('TITOLI ARTISTICO-PROFESSIONALI '!C53=Elenchi!$P$6,"Direzione",""))))</f>
        <v/>
      </c>
      <c r="L53" s="535"/>
      <c r="M53" s="532">
        <v>13</v>
      </c>
      <c r="N53" s="537"/>
      <c r="O53" s="537"/>
      <c r="P53" s="537"/>
      <c r="Q53" s="534">
        <f>IFERROR(IF(OR(L53="",L53="Dati Sufficienti"),(SUM(N53:P54)/3),"Non valutabile"),"")</f>
        <v>0</v>
      </c>
      <c r="R53" s="20"/>
    </row>
    <row r="54" spans="2:23" ht="23.25">
      <c r="B54" s="550"/>
      <c r="C54" s="292"/>
      <c r="D54" s="291"/>
      <c r="E54" s="540"/>
      <c r="F54" s="540"/>
      <c r="G54" s="540"/>
      <c r="H54" s="540"/>
      <c r="I54" s="548"/>
      <c r="J54" s="153"/>
      <c r="K54" s="256"/>
      <c r="L54" s="536"/>
      <c r="M54" s="532"/>
      <c r="N54" s="538"/>
      <c r="O54" s="538"/>
      <c r="P54" s="538"/>
      <c r="Q54" s="488"/>
      <c r="R54" s="20"/>
    </row>
    <row r="55" spans="2:23" ht="18">
      <c r="B55" s="20"/>
      <c r="C55" s="94"/>
      <c r="D55" s="95"/>
      <c r="E55" s="95"/>
      <c r="F55" s="95"/>
      <c r="G55" s="95"/>
      <c r="H55" s="95"/>
      <c r="I55" s="246"/>
      <c r="J55" s="154"/>
      <c r="K55" s="20"/>
      <c r="L55" s="389"/>
      <c r="M55" s="390"/>
      <c r="N55" s="391"/>
      <c r="O55" s="391"/>
      <c r="P55" s="391"/>
      <c r="Q55" s="155"/>
      <c r="R55" s="24"/>
    </row>
    <row r="56" spans="2:23" ht="31.5">
      <c r="B56" s="549">
        <v>14</v>
      </c>
      <c r="C56" s="149" t="s">
        <v>72</v>
      </c>
      <c r="D56" s="288" t="str">
        <f>IF(C57="","",IF(C57=Elenchi!$P$3,Elenchi!$R$3,IF(C57=Elenchi!$P$4,Elenchi!$W$3,IF(C57=Elenchi!$P$5,Elenchi!$T$3,IF(C57=Elenchi!$P$6,Elenchi!$V$3,"")))))</f>
        <v/>
      </c>
      <c r="E56" s="289" t="str">
        <f>IF(C57="","",IF(C57=Elenchi!$P$3,Elenchi!$R$4,IF(C57=Elenchi!$P$4,Elenchi!$W$4,IF(C57=Elenchi!$P$5,Elenchi!$T$4,IF(C57=Elenchi!$P$6,Elenchi!$V$4,"Info 1")))))</f>
        <v/>
      </c>
      <c r="F56" s="289" t="str">
        <f>IF(C57="","",IF(C57=Elenchi!$P$3,Elenchi!$R$5,IF(C57=Elenchi!$P$4,Elenchi!$W$5,IF(C57=Elenchi!$P$5,Elenchi!$T$5,IF(C57=Elenchi!$P$6,Elenchi!$V$5,"Info 2")))))</f>
        <v/>
      </c>
      <c r="G56" s="289" t="str">
        <f>IF(C57="","",IF(C57=Elenchi!$P$3,Elenchi!$R$6,IF(C57=Elenchi!$P$4,Elenchi!$W$6,IF(C57=Elenchi!$P$5,Elenchi!$T$6,IF(C57=Elenchi!$P$6,Elenchi!$T$5,"Info 3")))))</f>
        <v/>
      </c>
      <c r="H56" s="289" t="str">
        <f>IF(C57=Elenchi!$P$4,Elenchi!$W$6,IF(C57="","",IF(AND(C57=Elenchi!$P$3,D57=Elenchi!$Q$6),Elenchi!$R$10,IF(C57=Elenchi!$P$3,Elenchi!$R$7,IF(C57=Elenchi!$P$5,Elenchi!$T$7,IF(C57=Elenchi!$P$6,Elenchi!$V$7,"Info 4"))))))</f>
        <v/>
      </c>
      <c r="I56" s="290" t="str">
        <f>IF(C57="","",IF(C57=Elenchi!$P$6,"",IF(C57=Elenchi!$P$7,Elenchi!$V$7,IF(C57=Elenchi!$P$5,Elenchi!$T$8,Elenchi!$V$7))))</f>
        <v/>
      </c>
      <c r="J56" s="151"/>
      <c r="K56" s="151"/>
      <c r="L56" s="390"/>
      <c r="M56" s="390"/>
      <c r="N56" s="388"/>
      <c r="O56" s="388"/>
      <c r="P56" s="388"/>
      <c r="Q56" s="15"/>
      <c r="R56" s="20"/>
    </row>
    <row r="57" spans="2:23" ht="27">
      <c r="B57" s="550"/>
      <c r="C57" s="109"/>
      <c r="D57" s="327"/>
      <c r="E57" s="539"/>
      <c r="F57" s="539"/>
      <c r="G57" s="551"/>
      <c r="H57" s="539"/>
      <c r="I57" s="547"/>
      <c r="J57" s="152"/>
      <c r="K57" s="257" t="str">
        <f>IF('TITOLI ARTISTICO-PROFESSIONALI '!C57=Elenchi!$P$3,"Esecuzione",IF(C57=Elenchi!$P$4,"Idoneità",IF('TITOLI ARTISTICO-PROFESSIONALI '!C57=Elenchi!$P$5,"Pubblicazione",IF('TITOLI ARTISTICO-PROFESSIONALI '!C57=Elenchi!$P$6,"Direzione",""))))</f>
        <v/>
      </c>
      <c r="L57" s="535"/>
      <c r="M57" s="532">
        <v>14</v>
      </c>
      <c r="N57" s="537"/>
      <c r="O57" s="537"/>
      <c r="P57" s="537"/>
      <c r="Q57" s="534">
        <f>IFERROR(IF(OR(L57="",L57="Dati Sufficienti"),(SUM(N57:P58)/3),"Non valutabile"),"")</f>
        <v>0</v>
      </c>
      <c r="R57" s="20"/>
    </row>
    <row r="58" spans="2:23" ht="23.25">
      <c r="B58" s="550"/>
      <c r="C58" s="292"/>
      <c r="D58" s="291"/>
      <c r="E58" s="540"/>
      <c r="F58" s="540"/>
      <c r="G58" s="540"/>
      <c r="H58" s="540"/>
      <c r="I58" s="548"/>
      <c r="J58" s="153"/>
      <c r="K58" s="256"/>
      <c r="L58" s="536"/>
      <c r="M58" s="532"/>
      <c r="N58" s="538"/>
      <c r="O58" s="538"/>
      <c r="P58" s="538"/>
      <c r="Q58" s="488"/>
      <c r="R58" s="20"/>
    </row>
    <row r="59" spans="2:23" ht="18">
      <c r="B59" s="20"/>
      <c r="C59" s="94"/>
      <c r="D59" s="95"/>
      <c r="E59" s="95"/>
      <c r="F59" s="95"/>
      <c r="G59" s="95"/>
      <c r="H59" s="95"/>
      <c r="I59" s="246"/>
      <c r="J59" s="154"/>
      <c r="K59" s="20"/>
      <c r="L59" s="389"/>
      <c r="M59" s="390"/>
      <c r="N59" s="391"/>
      <c r="O59" s="391"/>
      <c r="P59" s="391"/>
      <c r="Q59" s="155"/>
      <c r="R59" s="24"/>
    </row>
    <row r="60" spans="2:23" ht="31.5">
      <c r="B60" s="549">
        <v>15</v>
      </c>
      <c r="C60" s="149" t="s">
        <v>72</v>
      </c>
      <c r="D60" s="288" t="str">
        <f>IF(C61="","",IF(C61=Elenchi!$P$3,Elenchi!$R$3,IF(C61=Elenchi!$P$4,Elenchi!$W$3,IF(C61=Elenchi!$P$5,Elenchi!$T$3,IF(C61=Elenchi!$P$6,Elenchi!$V$3,"")))))</f>
        <v/>
      </c>
      <c r="E60" s="289" t="str">
        <f>IF(C61="","",IF(C61=Elenchi!$P$3,Elenchi!$R$4,IF(C61=Elenchi!$P$4,Elenchi!$W$4,IF(C61=Elenchi!$P$5,Elenchi!$T$4,IF(C61=Elenchi!$P$6,Elenchi!$V$4,"Info 1")))))</f>
        <v/>
      </c>
      <c r="F60" s="289" t="str">
        <f>IF(C61="","",IF(C61=Elenchi!$P$3,Elenchi!$R$5,IF(C61=Elenchi!$P$4,Elenchi!$W$5,IF(C61=Elenchi!$P$5,Elenchi!$T$5,IF(C61=Elenchi!$P$6,Elenchi!$V$5,"Info 2")))))</f>
        <v/>
      </c>
      <c r="G60" s="289" t="str">
        <f>IF(C61="","",IF(C61=Elenchi!$P$3,Elenchi!$R$6,IF(C61=Elenchi!$P$4,Elenchi!$W$6,IF(C61=Elenchi!$P$5,Elenchi!$T$6,IF(C61=Elenchi!$P$6,Elenchi!$T$5,"Info 3")))))</f>
        <v/>
      </c>
      <c r="H60" s="289" t="str">
        <f>IF(C61=Elenchi!$P$4,Elenchi!$W$6,IF(C61="","",IF(AND(C61=Elenchi!$P$3,D61=Elenchi!$Q$6),Elenchi!$R$10,IF(C61=Elenchi!$P$3,Elenchi!$R$7,IF(C61=Elenchi!$P$5,Elenchi!$T$7,IF(C61=Elenchi!$P$6,Elenchi!$V$7,"Info 4"))))))</f>
        <v/>
      </c>
      <c r="I60" s="290" t="str">
        <f>IF(C61="","",IF(C61=Elenchi!$P$6,"",IF(C61=Elenchi!$P$7,Elenchi!$V$7,IF(C61=Elenchi!$P$5,Elenchi!$T$8,Elenchi!$V$7))))</f>
        <v/>
      </c>
      <c r="J60" s="151"/>
      <c r="K60" s="151"/>
      <c r="L60" s="389"/>
      <c r="M60" s="390"/>
      <c r="N60" s="388"/>
      <c r="O60" s="388"/>
      <c r="P60" s="388"/>
      <c r="Q60" s="15"/>
      <c r="R60" s="20"/>
    </row>
    <row r="61" spans="2:23" ht="27">
      <c r="B61" s="550"/>
      <c r="C61" s="109"/>
      <c r="D61" s="327"/>
      <c r="E61" s="539"/>
      <c r="F61" s="539"/>
      <c r="G61" s="551"/>
      <c r="H61" s="539"/>
      <c r="I61" s="547"/>
      <c r="J61" s="152"/>
      <c r="K61" s="257" t="str">
        <f>IF('TITOLI ARTISTICO-PROFESSIONALI '!C61=Elenchi!$P$3,"Esecuzione",IF(C61=Elenchi!$P$4,"Idoneità",IF('TITOLI ARTISTICO-PROFESSIONALI '!C61=Elenchi!$P$5,"Pubblicazione",IF('TITOLI ARTISTICO-PROFESSIONALI '!C61=Elenchi!$P$6,"Direzione",""))))</f>
        <v/>
      </c>
      <c r="L61" s="535"/>
      <c r="M61" s="532">
        <v>15</v>
      </c>
      <c r="N61" s="537"/>
      <c r="O61" s="537"/>
      <c r="P61" s="537"/>
      <c r="Q61" s="534">
        <f>IFERROR(IF(OR(L61="",L61="Dati Sufficienti"),(SUM(N61:P62)/3),"Non valutabile"),"")</f>
        <v>0</v>
      </c>
      <c r="R61" s="20"/>
    </row>
    <row r="62" spans="2:23" ht="23.25">
      <c r="B62" s="550"/>
      <c r="C62" s="292"/>
      <c r="D62" s="291"/>
      <c r="E62" s="540"/>
      <c r="F62" s="540"/>
      <c r="G62" s="540"/>
      <c r="H62" s="540"/>
      <c r="I62" s="548"/>
      <c r="J62" s="153"/>
      <c r="K62" s="256"/>
      <c r="L62" s="536"/>
      <c r="M62" s="532"/>
      <c r="N62" s="538"/>
      <c r="O62" s="538"/>
      <c r="P62" s="538"/>
      <c r="Q62" s="488"/>
      <c r="R62" s="20"/>
    </row>
    <row r="63" spans="2:23" ht="18">
      <c r="B63" s="20"/>
      <c r="C63" s="94"/>
      <c r="D63" s="95"/>
      <c r="E63" s="95"/>
      <c r="F63" s="95"/>
      <c r="G63" s="95"/>
      <c r="H63" s="95"/>
      <c r="I63" s="246"/>
      <c r="J63" s="154"/>
      <c r="K63" s="20"/>
      <c r="L63" s="389"/>
      <c r="M63" s="390"/>
      <c r="N63" s="391"/>
      <c r="O63" s="391"/>
      <c r="P63" s="391"/>
      <c r="Q63" s="155"/>
      <c r="R63" s="24"/>
    </row>
    <row r="64" spans="2:23" ht="31.5">
      <c r="B64" s="549">
        <v>16</v>
      </c>
      <c r="C64" s="149" t="s">
        <v>72</v>
      </c>
      <c r="D64" s="288" t="str">
        <f>IF(C65="","",IF(C65=Elenchi!$P$3,Elenchi!$R$3,IF(C65=Elenchi!$P$4,Elenchi!$W$3,IF(C65=Elenchi!$P$5,Elenchi!$T$3,IF(C65=Elenchi!$P$6,Elenchi!$V$3,"")))))</f>
        <v/>
      </c>
      <c r="E64" s="289" t="str">
        <f>IF(C65="","",IF(C65=Elenchi!$P$3,Elenchi!$R$4,IF(C65=Elenchi!$P$4,Elenchi!$W$4,IF(C65=Elenchi!$P$5,Elenchi!$T$4,IF(C65=Elenchi!$P$6,Elenchi!$V$4,"Info 1")))))</f>
        <v/>
      </c>
      <c r="F64" s="289" t="str">
        <f>IF(C65="","",IF(C65=Elenchi!$P$3,Elenchi!$R$5,IF(C65=Elenchi!$P$4,Elenchi!$W$5,IF(C65=Elenchi!$P$5,Elenchi!$T$5,IF(C65=Elenchi!$P$6,Elenchi!$V$5,"Info 2")))))</f>
        <v/>
      </c>
      <c r="G64" s="289" t="str">
        <f>IF(C65="","",IF(C65=Elenchi!$P$3,Elenchi!$R$6,IF(C65=Elenchi!$P$4,Elenchi!$W$6,IF(C65=Elenchi!$P$5,Elenchi!$T$6,IF(C65=Elenchi!$P$6,Elenchi!$T$5,"Info 3")))))</f>
        <v/>
      </c>
      <c r="H64" s="289" t="str">
        <f>IF(C65=Elenchi!$P$4,Elenchi!$W$6,IF(C65="","",IF(AND(C65=Elenchi!$P$3,D65=Elenchi!$Q$6),Elenchi!$R$10,IF(C65=Elenchi!$P$3,Elenchi!$R$7,IF(C65=Elenchi!$P$5,Elenchi!$T$7,IF(C65=Elenchi!$P$6,Elenchi!$V$7,"Info 4"))))))</f>
        <v/>
      </c>
      <c r="I64" s="290" t="str">
        <f>IF(C65="","",IF(C65=Elenchi!$P$6,"",IF(C65=Elenchi!$P$7,Elenchi!$V$7,IF(C65=Elenchi!$P$5,Elenchi!$T$8,Elenchi!$V$7))))</f>
        <v/>
      </c>
      <c r="J64" s="151"/>
      <c r="K64" s="151"/>
      <c r="L64" s="390"/>
      <c r="M64" s="390"/>
      <c r="N64" s="388"/>
      <c r="O64" s="388"/>
      <c r="P64" s="388"/>
      <c r="Q64" s="15"/>
      <c r="R64" s="20"/>
      <c r="W64" s="112"/>
    </row>
    <row r="65" spans="2:18" ht="27">
      <c r="B65" s="550"/>
      <c r="C65" s="109"/>
      <c r="D65" s="327"/>
      <c r="E65" s="539"/>
      <c r="F65" s="539"/>
      <c r="G65" s="551"/>
      <c r="H65" s="539"/>
      <c r="I65" s="547"/>
      <c r="J65" s="152"/>
      <c r="K65" s="257" t="str">
        <f>IF('TITOLI ARTISTICO-PROFESSIONALI '!C65=Elenchi!$P$3,"Esecuzione",IF(C65=Elenchi!$P$4,"Idoneità",IF('TITOLI ARTISTICO-PROFESSIONALI '!C65=Elenchi!$P$5,"Pubblicazione",IF('TITOLI ARTISTICO-PROFESSIONALI '!C65=Elenchi!$P$6,"Direzione",""))))</f>
        <v/>
      </c>
      <c r="L65" s="535"/>
      <c r="M65" s="532">
        <v>16</v>
      </c>
      <c r="N65" s="537"/>
      <c r="O65" s="537"/>
      <c r="P65" s="537"/>
      <c r="Q65" s="534">
        <f>IFERROR(IF(OR(L65="",L65="Dati Sufficienti"),(SUM(N65:P66)/3),"Non valutabile"),"")</f>
        <v>0</v>
      </c>
      <c r="R65" s="20"/>
    </row>
    <row r="66" spans="2:18" ht="23.25">
      <c r="B66" s="550"/>
      <c r="C66" s="292"/>
      <c r="D66" s="291"/>
      <c r="E66" s="540"/>
      <c r="F66" s="540"/>
      <c r="G66" s="540"/>
      <c r="H66" s="540"/>
      <c r="I66" s="548"/>
      <c r="J66" s="153"/>
      <c r="K66" s="256"/>
      <c r="L66" s="536"/>
      <c r="M66" s="532"/>
      <c r="N66" s="538"/>
      <c r="O66" s="538"/>
      <c r="P66" s="538"/>
      <c r="Q66" s="488"/>
      <c r="R66" s="20"/>
    </row>
    <row r="67" spans="2:18" ht="18">
      <c r="B67" s="20"/>
      <c r="C67" s="94"/>
      <c r="D67" s="95"/>
      <c r="E67" s="95"/>
      <c r="F67" s="95"/>
      <c r="G67" s="95"/>
      <c r="H67" s="95"/>
      <c r="I67" s="246"/>
      <c r="J67" s="154"/>
      <c r="K67" s="20"/>
      <c r="L67" s="389"/>
      <c r="M67" s="390"/>
      <c r="N67" s="391"/>
      <c r="O67" s="391"/>
      <c r="P67" s="391"/>
      <c r="Q67" s="155"/>
      <c r="R67" s="24"/>
    </row>
    <row r="68" spans="2:18" ht="31.5">
      <c r="B68" s="549">
        <v>17</v>
      </c>
      <c r="C68" s="149" t="s">
        <v>72</v>
      </c>
      <c r="D68" s="288" t="str">
        <f>IF(C69="","",IF(C69=Elenchi!$P$3,Elenchi!$R$3,IF(C69=Elenchi!$P$4,Elenchi!$W$3,IF(C69=Elenchi!$P$5,Elenchi!$T$3,IF(C69=Elenchi!$P$6,Elenchi!$V$3,"")))))</f>
        <v/>
      </c>
      <c r="E68" s="289" t="str">
        <f>IF(C69="","",IF(C69=Elenchi!$P$3,Elenchi!$R$4,IF(C69=Elenchi!$P$4,Elenchi!$W$4,IF(C69=Elenchi!$P$5,Elenchi!$T$4,IF(C69=Elenchi!$P$6,Elenchi!$V$4,"Info 1")))))</f>
        <v/>
      </c>
      <c r="F68" s="289" t="str">
        <f>IF(C69="","",IF(C69=Elenchi!$P$3,Elenchi!$R$5,IF(C69=Elenchi!$P$4,Elenchi!$W$5,IF(C69=Elenchi!$P$5,Elenchi!$T$5,IF(C69=Elenchi!$P$6,Elenchi!$V$5,"Info 2")))))</f>
        <v/>
      </c>
      <c r="G68" s="289" t="str">
        <f>IF(C69="","",IF(C69=Elenchi!$P$3,Elenchi!$R$6,IF(C69=Elenchi!$P$4,Elenchi!$W$6,IF(C69=Elenchi!$P$5,Elenchi!$T$6,IF(C69=Elenchi!$P$6,Elenchi!$T$5,"Info 3")))))</f>
        <v/>
      </c>
      <c r="H68" s="289" t="str">
        <f>IF(C69=Elenchi!$P$4,Elenchi!$W$6,IF(C69="","",IF(AND(C69=Elenchi!$P$3,D69=Elenchi!$Q$6),Elenchi!$R$10,IF(C69=Elenchi!$P$3,Elenchi!$R$7,IF(C69=Elenchi!$P$5,Elenchi!$T$7,IF(C69=Elenchi!$P$6,Elenchi!$V$7,"Info 4"))))))</f>
        <v/>
      </c>
      <c r="I68" s="290" t="str">
        <f>IF(C69="","",IF(C69=Elenchi!$P$6,"",IF(C69=Elenchi!$P$7,Elenchi!$V$7,IF(C69=Elenchi!$P$5,Elenchi!$T$8,Elenchi!$V$7))))</f>
        <v/>
      </c>
      <c r="J68" s="151"/>
      <c r="K68" s="151"/>
      <c r="L68" s="389"/>
      <c r="M68" s="390"/>
      <c r="N68" s="388"/>
      <c r="O68" s="388"/>
      <c r="P68" s="388"/>
      <c r="Q68" s="15"/>
      <c r="R68" s="20"/>
    </row>
    <row r="69" spans="2:18" ht="27">
      <c r="B69" s="550"/>
      <c r="C69" s="109"/>
      <c r="D69" s="327"/>
      <c r="E69" s="539"/>
      <c r="F69" s="539"/>
      <c r="G69" s="551"/>
      <c r="H69" s="539"/>
      <c r="I69" s="547"/>
      <c r="J69" s="152"/>
      <c r="K69" s="257" t="str">
        <f>IF('TITOLI ARTISTICO-PROFESSIONALI '!C69=Elenchi!$P$3,"Esecuzione",IF(C69=Elenchi!$P$4,"Idoneità",IF('TITOLI ARTISTICO-PROFESSIONALI '!C69=Elenchi!$P$5,"Pubblicazione",IF('TITOLI ARTISTICO-PROFESSIONALI '!C69=Elenchi!$P$6,"Direzione",""))))</f>
        <v/>
      </c>
      <c r="L69" s="535"/>
      <c r="M69" s="532">
        <v>17</v>
      </c>
      <c r="N69" s="537"/>
      <c r="O69" s="537"/>
      <c r="P69" s="537"/>
      <c r="Q69" s="534">
        <f>IFERROR(IF(OR(L69="",L69="Dati Sufficienti"),(SUM(N69:P70)/3),"Non valutabile"),"")</f>
        <v>0</v>
      </c>
      <c r="R69" s="20"/>
    </row>
    <row r="70" spans="2:18" ht="23.25">
      <c r="B70" s="550"/>
      <c r="C70" s="292"/>
      <c r="D70" s="291"/>
      <c r="E70" s="540"/>
      <c r="F70" s="540"/>
      <c r="G70" s="540"/>
      <c r="H70" s="540"/>
      <c r="I70" s="548"/>
      <c r="J70" s="153"/>
      <c r="K70" s="256"/>
      <c r="L70" s="536"/>
      <c r="M70" s="532"/>
      <c r="N70" s="538"/>
      <c r="O70" s="538"/>
      <c r="P70" s="538"/>
      <c r="Q70" s="488"/>
      <c r="R70" s="20"/>
    </row>
    <row r="71" spans="2:18" ht="18">
      <c r="B71" s="20"/>
      <c r="C71" s="94"/>
      <c r="D71" s="95"/>
      <c r="E71" s="95"/>
      <c r="F71" s="95"/>
      <c r="G71" s="95"/>
      <c r="H71" s="95"/>
      <c r="I71" s="246"/>
      <c r="J71" s="154"/>
      <c r="K71" s="20"/>
      <c r="L71" s="392"/>
      <c r="M71" s="390"/>
      <c r="N71" s="391"/>
      <c r="O71" s="391"/>
      <c r="P71" s="391"/>
      <c r="Q71" s="155"/>
      <c r="R71" s="24"/>
    </row>
    <row r="72" spans="2:18" ht="31.5">
      <c r="B72" s="549">
        <v>18</v>
      </c>
      <c r="C72" s="149" t="s">
        <v>72</v>
      </c>
      <c r="D72" s="288" t="str">
        <f>IF(C73="","",IF(C73=Elenchi!$P$3,Elenchi!$R$3,IF(C73=Elenchi!$P$4,Elenchi!$W$3,IF(C73=Elenchi!$P$5,Elenchi!$T$3,IF(C73=Elenchi!$P$6,Elenchi!$V$3,"")))))</f>
        <v/>
      </c>
      <c r="E72" s="289" t="str">
        <f>IF(C73="","",IF(C73=Elenchi!$P$3,Elenchi!$R$4,IF(C73=Elenchi!$P$4,Elenchi!$W$4,IF(C73=Elenchi!$P$5,Elenchi!$T$4,IF(C73=Elenchi!$P$6,Elenchi!$V$4,"Info 1")))))</f>
        <v/>
      </c>
      <c r="F72" s="289" t="str">
        <f>IF(C73="","",IF(C73=Elenchi!$P$3,Elenchi!$R$5,IF(C73=Elenchi!$P$4,Elenchi!$W$5,IF(C73=Elenchi!$P$5,Elenchi!$T$5,IF(C73=Elenchi!$P$6,Elenchi!$V$5,"Info 2")))))</f>
        <v/>
      </c>
      <c r="G72" s="289" t="str">
        <f>IF(C73="","",IF(C73=Elenchi!$P$3,Elenchi!$R$6,IF(C73=Elenchi!$P$4,Elenchi!$W$6,IF(C73=Elenchi!$P$5,Elenchi!$T$6,IF(C73=Elenchi!$P$6,Elenchi!$T$5,"Info 3")))))</f>
        <v/>
      </c>
      <c r="H72" s="289" t="str">
        <f>IF(C73=Elenchi!$P$4,Elenchi!$W$6,IF(C73="","",IF(AND(C73=Elenchi!$P$3,D73=Elenchi!$Q$6),Elenchi!$R$10,IF(C73=Elenchi!$P$3,Elenchi!$R$7,IF(C73=Elenchi!$P$5,Elenchi!$T$7,IF(C73=Elenchi!$P$6,Elenchi!$V$7,"Info 4"))))))</f>
        <v/>
      </c>
      <c r="I72" s="290" t="str">
        <f>IF(C73="","",IF(C73=Elenchi!$P$6,"",IF(C73=Elenchi!$P$7,Elenchi!$V$7,IF(C73=Elenchi!$P$5,Elenchi!$T$8,Elenchi!$V$7))))</f>
        <v/>
      </c>
      <c r="J72" s="151"/>
      <c r="K72" s="151"/>
      <c r="L72" s="390"/>
      <c r="M72" s="390"/>
      <c r="N72" s="388"/>
      <c r="O72" s="388"/>
      <c r="P72" s="388"/>
      <c r="Q72" s="15"/>
      <c r="R72" s="20"/>
    </row>
    <row r="73" spans="2:18" ht="27">
      <c r="B73" s="550"/>
      <c r="C73" s="109"/>
      <c r="D73" s="327"/>
      <c r="E73" s="539"/>
      <c r="F73" s="539"/>
      <c r="G73" s="551"/>
      <c r="H73" s="539"/>
      <c r="I73" s="547"/>
      <c r="J73" s="152"/>
      <c r="K73" s="257" t="str">
        <f>IF('TITOLI ARTISTICO-PROFESSIONALI '!C73=Elenchi!$P$3,"Esecuzione",IF(C73=Elenchi!$P$4,"Idoneità",IF('TITOLI ARTISTICO-PROFESSIONALI '!C73=Elenchi!$P$5,"Pubblicazione",IF('TITOLI ARTISTICO-PROFESSIONALI '!C73=Elenchi!$P$6,"Direzione",""))))</f>
        <v/>
      </c>
      <c r="L73" s="535"/>
      <c r="M73" s="532">
        <v>18</v>
      </c>
      <c r="N73" s="537"/>
      <c r="O73" s="537"/>
      <c r="P73" s="537"/>
      <c r="Q73" s="534">
        <f>IFERROR(IF(OR(L73="",L73="Dati Sufficienti"),(SUM(N73:P74)/3),"Non valutabile"),"")</f>
        <v>0</v>
      </c>
      <c r="R73" s="20"/>
    </row>
    <row r="74" spans="2:18" ht="23.25">
      <c r="B74" s="550"/>
      <c r="C74" s="292"/>
      <c r="D74" s="291"/>
      <c r="E74" s="540"/>
      <c r="F74" s="540"/>
      <c r="G74" s="540"/>
      <c r="H74" s="540"/>
      <c r="I74" s="548"/>
      <c r="J74" s="153"/>
      <c r="K74" s="256"/>
      <c r="L74" s="536"/>
      <c r="M74" s="532"/>
      <c r="N74" s="538"/>
      <c r="O74" s="538"/>
      <c r="P74" s="538"/>
      <c r="Q74" s="488"/>
      <c r="R74" s="20"/>
    </row>
    <row r="75" spans="2:18" ht="18">
      <c r="B75" s="20"/>
      <c r="C75" s="94"/>
      <c r="D75" s="95"/>
      <c r="E75" s="95"/>
      <c r="F75" s="95"/>
      <c r="G75" s="95"/>
      <c r="H75" s="95"/>
      <c r="I75" s="246"/>
      <c r="J75" s="154"/>
      <c r="K75" s="20"/>
      <c r="L75" s="389"/>
      <c r="M75" s="390"/>
      <c r="N75" s="391"/>
      <c r="O75" s="391"/>
      <c r="P75" s="391"/>
      <c r="Q75" s="155"/>
      <c r="R75" s="24"/>
    </row>
    <row r="76" spans="2:18" ht="31.5">
      <c r="B76" s="549">
        <v>19</v>
      </c>
      <c r="C76" s="149" t="s">
        <v>72</v>
      </c>
      <c r="D76" s="288" t="str">
        <f>IF(C77="","",IF(C77=Elenchi!$P$3,Elenchi!$R$3,IF(C77=Elenchi!$P$4,Elenchi!$W$3,IF(C77=Elenchi!$P$5,Elenchi!$T$3,IF(C77=Elenchi!$P$6,Elenchi!$V$3,"")))))</f>
        <v/>
      </c>
      <c r="E76" s="289" t="str">
        <f>IF(C77="","",IF(C77=Elenchi!$P$3,Elenchi!$R$4,IF(C77=Elenchi!$P$4,Elenchi!$W$4,IF(C77=Elenchi!$P$5,Elenchi!$T$4,IF(C77=Elenchi!$P$6,Elenchi!$V$4,"Info 1")))))</f>
        <v/>
      </c>
      <c r="F76" s="289" t="str">
        <f>IF(C77="","",IF(C77=Elenchi!$P$3,Elenchi!$R$5,IF(C77=Elenchi!$P$4,Elenchi!$W$5,IF(C77=Elenchi!$P$5,Elenchi!$T$5,IF(C77=Elenchi!$P$6,Elenchi!$V$5,"Info 2")))))</f>
        <v/>
      </c>
      <c r="G76" s="289" t="str">
        <f>IF(C77="","",IF(C77=Elenchi!$P$3,Elenchi!$R$6,IF(C77=Elenchi!$P$4,Elenchi!$W$6,IF(C77=Elenchi!$P$5,Elenchi!$T$6,IF(C77=Elenchi!$P$6,Elenchi!$T$5,"Info 3")))))</f>
        <v/>
      </c>
      <c r="H76" s="289" t="str">
        <f>IF(C77=Elenchi!$P$4,Elenchi!$W$6,IF(C77="","",IF(AND(C77=Elenchi!$P$3,D77=Elenchi!$Q$6),Elenchi!$R$10,IF(C77=Elenchi!$P$3,Elenchi!$R$7,IF(C77=Elenchi!$P$5,Elenchi!$T$7,IF(C77=Elenchi!$P$6,Elenchi!$V$7,"Info 4"))))))</f>
        <v/>
      </c>
      <c r="I76" s="290" t="str">
        <f>IF(C77="","",IF(C77=Elenchi!$P$6,"",IF(C77=Elenchi!$P$7,Elenchi!$V$7,IF(C77=Elenchi!$P$5,Elenchi!$T$8,Elenchi!$V$7))))</f>
        <v/>
      </c>
      <c r="J76" s="151"/>
      <c r="K76" s="151"/>
      <c r="L76" s="389"/>
      <c r="M76" s="390"/>
      <c r="N76" s="388"/>
      <c r="O76" s="388"/>
      <c r="P76" s="388"/>
      <c r="Q76" s="15"/>
      <c r="R76" s="20"/>
    </row>
    <row r="77" spans="2:18" ht="27">
      <c r="B77" s="550"/>
      <c r="C77" s="109"/>
      <c r="D77" s="327"/>
      <c r="E77" s="539"/>
      <c r="F77" s="539"/>
      <c r="G77" s="551"/>
      <c r="H77" s="539"/>
      <c r="I77" s="547"/>
      <c r="J77" s="152"/>
      <c r="K77" s="257" t="str">
        <f>IF('TITOLI ARTISTICO-PROFESSIONALI '!C77=Elenchi!$P$3,"Esecuzione",IF(C77=Elenchi!$P$4,"Idoneità",IF('TITOLI ARTISTICO-PROFESSIONALI '!C77=Elenchi!$P$5,"Pubblicazione",IF('TITOLI ARTISTICO-PROFESSIONALI '!C77=Elenchi!$P$6,"Direzione",""))))</f>
        <v/>
      </c>
      <c r="L77" s="535"/>
      <c r="M77" s="532">
        <v>19</v>
      </c>
      <c r="N77" s="537"/>
      <c r="O77" s="537"/>
      <c r="P77" s="537"/>
      <c r="Q77" s="534">
        <f>IFERROR(IF(OR(L77="",L77="Dati Sufficienti"),(SUM(N77:P78)/3),"Non valutabile"),"")</f>
        <v>0</v>
      </c>
      <c r="R77" s="20"/>
    </row>
    <row r="78" spans="2:18" ht="23.25">
      <c r="B78" s="550"/>
      <c r="C78" s="292"/>
      <c r="D78" s="291"/>
      <c r="E78" s="540"/>
      <c r="F78" s="540"/>
      <c r="G78" s="540"/>
      <c r="H78" s="540"/>
      <c r="I78" s="548"/>
      <c r="J78" s="153"/>
      <c r="K78" s="256"/>
      <c r="L78" s="536"/>
      <c r="M78" s="532"/>
      <c r="N78" s="538"/>
      <c r="O78" s="538"/>
      <c r="P78" s="538"/>
      <c r="Q78" s="488"/>
      <c r="R78" s="20"/>
    </row>
    <row r="79" spans="2:18" ht="18">
      <c r="B79" s="20"/>
      <c r="C79" s="94"/>
      <c r="D79" s="95"/>
      <c r="E79" s="95"/>
      <c r="F79" s="95"/>
      <c r="G79" s="95"/>
      <c r="H79" s="95"/>
      <c r="I79" s="246"/>
      <c r="J79" s="154"/>
      <c r="K79" s="20"/>
      <c r="L79" s="389"/>
      <c r="M79" s="390"/>
      <c r="N79" s="391"/>
      <c r="O79" s="391"/>
      <c r="P79" s="391"/>
      <c r="Q79" s="155"/>
      <c r="R79" s="24"/>
    </row>
    <row r="80" spans="2:18" ht="31.5">
      <c r="B80" s="549">
        <v>20</v>
      </c>
      <c r="C80" s="149" t="s">
        <v>72</v>
      </c>
      <c r="D80" s="288" t="str">
        <f>IF(C81="","",IF(C81=Elenchi!$P$3,Elenchi!$R$3,IF(C81=Elenchi!$P$4,Elenchi!$W$3,IF(C81=Elenchi!$P$5,Elenchi!$T$3,IF(C81=Elenchi!$P$6,Elenchi!$V$3,"")))))</f>
        <v/>
      </c>
      <c r="E80" s="289" t="str">
        <f>IF(C81="","",IF(C81=Elenchi!$P$3,Elenchi!$R$4,IF(C81=Elenchi!$P$4,Elenchi!$W$4,IF(C81=Elenchi!$P$5,Elenchi!$T$4,IF(C81=Elenchi!$P$6,Elenchi!$V$4,"Info 1")))))</f>
        <v/>
      </c>
      <c r="F80" s="289" t="str">
        <f>IF(C81="","",IF(C81=Elenchi!$P$3,Elenchi!$R$5,IF(C81=Elenchi!$P$4,Elenchi!$W$5,IF(C81=Elenchi!$P$5,Elenchi!$T$5,IF(C81=Elenchi!$P$6,Elenchi!$V$5,"Info 2")))))</f>
        <v/>
      </c>
      <c r="G80" s="289" t="str">
        <f>IF(C81="","",IF(C81=Elenchi!$P$3,Elenchi!$R$6,IF(C81=Elenchi!$P$4,Elenchi!$W$6,IF(C81=Elenchi!$P$5,Elenchi!$T$6,IF(C81=Elenchi!$P$6,Elenchi!$T$5,"Info 3")))))</f>
        <v/>
      </c>
      <c r="H80" s="289" t="str">
        <f>IF(C81=Elenchi!$P$4,Elenchi!$W$6,IF(C81="","",IF(AND(C81=Elenchi!$P$3,D81=Elenchi!$Q$6),Elenchi!$R$10,IF(C81=Elenchi!$P$3,Elenchi!$R$7,IF(C81=Elenchi!$P$5,Elenchi!$T$7,IF(C81=Elenchi!$P$6,Elenchi!$V$7,"Info 4"))))))</f>
        <v/>
      </c>
      <c r="I80" s="290" t="str">
        <f>IF(C81="","",IF(C81=Elenchi!$P$6,"",IF(C81=Elenchi!$P$7,Elenchi!$V$7,IF(C81=Elenchi!$P$5,Elenchi!$T$8,Elenchi!$V$7))))</f>
        <v/>
      </c>
      <c r="J80" s="151"/>
      <c r="K80" s="151"/>
      <c r="L80" s="389"/>
      <c r="M80" s="390"/>
      <c r="N80" s="388"/>
      <c r="O80" s="388"/>
      <c r="P80" s="388"/>
      <c r="Q80" s="15"/>
      <c r="R80" s="20"/>
    </row>
    <row r="81" spans="2:18" ht="27">
      <c r="B81" s="550"/>
      <c r="C81" s="109"/>
      <c r="D81" s="327"/>
      <c r="E81" s="539"/>
      <c r="F81" s="539"/>
      <c r="G81" s="551"/>
      <c r="H81" s="539"/>
      <c r="I81" s="547"/>
      <c r="J81" s="152"/>
      <c r="K81" s="257" t="str">
        <f>IF('TITOLI ARTISTICO-PROFESSIONALI '!C81=Elenchi!$P$3,"Esecuzione",IF(C81=Elenchi!$P$4,"Idoneità",IF('TITOLI ARTISTICO-PROFESSIONALI '!C81=Elenchi!$P$5,"Pubblicazione",IF('TITOLI ARTISTICO-PROFESSIONALI '!C81=Elenchi!$P$6,"Direzione",""))))</f>
        <v/>
      </c>
      <c r="L81" s="535"/>
      <c r="M81" s="532">
        <v>20</v>
      </c>
      <c r="N81" s="537"/>
      <c r="O81" s="537"/>
      <c r="P81" s="537"/>
      <c r="Q81" s="534">
        <f>IFERROR(IF(OR(L81="",L81="Dati Sufficienti"),(SUM(N81:P82)/3),"Non valutabile"),"")</f>
        <v>0</v>
      </c>
      <c r="R81" s="20"/>
    </row>
    <row r="82" spans="2:18" ht="23.25">
      <c r="B82" s="550"/>
      <c r="C82" s="292"/>
      <c r="D82" s="291"/>
      <c r="E82" s="540"/>
      <c r="F82" s="540"/>
      <c r="G82" s="540"/>
      <c r="H82" s="540"/>
      <c r="I82" s="548"/>
      <c r="J82" s="153"/>
      <c r="K82" s="256"/>
      <c r="L82" s="536"/>
      <c r="M82" s="532"/>
      <c r="N82" s="538"/>
      <c r="O82" s="538"/>
      <c r="P82" s="538"/>
      <c r="Q82" s="488"/>
      <c r="R82" s="20"/>
    </row>
    <row r="83" spans="2:18">
      <c r="B83" s="20"/>
      <c r="C83" s="37"/>
      <c r="D83" s="37"/>
      <c r="E83" s="37"/>
      <c r="F83" s="37"/>
      <c r="G83" s="37"/>
      <c r="H83" s="37"/>
      <c r="I83" s="37"/>
      <c r="J83" s="20"/>
      <c r="K83" s="20"/>
      <c r="L83" s="20"/>
      <c r="M83" s="15"/>
      <c r="N83" s="20"/>
      <c r="O83" s="20"/>
      <c r="P83" s="20"/>
      <c r="Q83" s="15"/>
      <c r="R83" s="20"/>
    </row>
    <row r="84" spans="2:18">
      <c r="B84" s="20"/>
      <c r="C84" s="37"/>
      <c r="D84" s="37"/>
      <c r="E84" s="37"/>
      <c r="F84" s="37"/>
      <c r="G84" s="37"/>
      <c r="H84" s="37"/>
      <c r="I84" s="37"/>
      <c r="J84" s="20"/>
      <c r="K84" s="20"/>
      <c r="L84" s="20"/>
      <c r="M84" s="15"/>
      <c r="N84" s="20"/>
      <c r="O84" s="20"/>
      <c r="Q84" s="64" t="s">
        <v>73</v>
      </c>
      <c r="R84" s="20"/>
    </row>
    <row r="85" spans="2:18" ht="23.25">
      <c r="B85" s="20"/>
      <c r="C85" s="78"/>
      <c r="D85" s="552" t="s">
        <v>74</v>
      </c>
      <c r="E85" s="553"/>
      <c r="F85" s="553"/>
      <c r="G85" s="68">
        <f>Q88</f>
        <v>0</v>
      </c>
      <c r="H85" s="64"/>
      <c r="I85" s="64"/>
      <c r="J85" s="20"/>
      <c r="K85" s="20"/>
      <c r="L85" s="20"/>
      <c r="M85" s="15"/>
      <c r="N85" s="554" t="s">
        <v>75</v>
      </c>
      <c r="O85" s="490"/>
      <c r="P85" s="490"/>
      <c r="Q85" s="65">
        <f>IF('ULTERIORI TITOLI DI SERVIZIO'!$G$12+'TITOLI DI STUDIO'!$D$19&gt;3,3,'ULTERIORI TITOLI DI SERVIZIO'!$G$12+'TITOLI DI STUDIO'!$D$19)</f>
        <v>0</v>
      </c>
      <c r="R85" s="20"/>
    </row>
    <row r="86" spans="2:18">
      <c r="B86" s="20"/>
      <c r="C86" s="37"/>
      <c r="D86" s="37"/>
      <c r="E86" s="37"/>
      <c r="F86" s="37"/>
      <c r="G86" s="37"/>
      <c r="H86" s="37"/>
      <c r="I86" s="37"/>
      <c r="J86" s="20"/>
      <c r="K86" s="20"/>
      <c r="L86" s="20"/>
      <c r="M86" s="15"/>
      <c r="N86" s="37"/>
      <c r="O86" s="37"/>
      <c r="P86" s="37"/>
      <c r="Q86" s="64"/>
      <c r="R86" s="20"/>
    </row>
    <row r="87" spans="2:18" ht="29.25" customHeight="1">
      <c r="B87" s="20"/>
      <c r="C87" s="37"/>
      <c r="D87" s="37"/>
      <c r="E87" s="37"/>
      <c r="F87" s="37"/>
      <c r="G87" s="37"/>
      <c r="H87" s="37"/>
      <c r="I87" s="37"/>
      <c r="J87" s="20"/>
      <c r="K87" s="20"/>
      <c r="L87" s="20"/>
      <c r="M87" s="15"/>
      <c r="N87" s="64" t="s">
        <v>54</v>
      </c>
      <c r="O87" s="64" t="s">
        <v>54</v>
      </c>
      <c r="P87" s="64" t="s">
        <v>54</v>
      </c>
      <c r="Q87" s="64" t="s">
        <v>76</v>
      </c>
      <c r="R87" s="20"/>
    </row>
    <row r="88" spans="2:18" ht="23.25">
      <c r="B88" s="20"/>
      <c r="C88" s="20"/>
      <c r="D88" s="20"/>
      <c r="E88" s="20"/>
      <c r="F88" s="20"/>
      <c r="G88" s="20"/>
      <c r="H88" s="20"/>
      <c r="I88" s="20"/>
      <c r="J88" s="20"/>
      <c r="K88" s="20"/>
      <c r="L88" s="20"/>
      <c r="M88" s="15"/>
      <c r="N88" s="156">
        <f t="shared" ref="N88:P88" si="0">SUM(N5:N81)</f>
        <v>0</v>
      </c>
      <c r="O88" s="147">
        <f t="shared" si="0"/>
        <v>0</v>
      </c>
      <c r="P88" s="66">
        <f t="shared" si="0"/>
        <v>0</v>
      </c>
      <c r="Q88" s="67">
        <f>IF(SUM(Q5:Q85)&gt;=18,18,SUM(Q5:Q85))</f>
        <v>0</v>
      </c>
      <c r="R88" s="20"/>
    </row>
  </sheetData>
  <sheetProtection algorithmName="SHA-512" hashValue="qajGwTugAWTrZxv5md3uq3NLca3DdhHvUUrOVLtO+PMo3aTVaxnpADsWbuyk3MDvC01qNvNgkDju8mAAeBiKNg==" saltValue="46wavwtr2mGXDlaAs+UzWQ==" spinCount="100000" sheet="1" objects="1" scenarios="1" formatColumns="0" formatRows="0"/>
  <mergeCells count="249">
    <mergeCell ref="I69:I70"/>
    <mergeCell ref="L69:L70"/>
    <mergeCell ref="N69:N70"/>
    <mergeCell ref="O69:O70"/>
    <mergeCell ref="P69:P70"/>
    <mergeCell ref="Q69:Q70"/>
    <mergeCell ref="I73:I74"/>
    <mergeCell ref="L73:L74"/>
    <mergeCell ref="N73:N74"/>
    <mergeCell ref="O73:O74"/>
    <mergeCell ref="P73:P74"/>
    <mergeCell ref="Q73:Q74"/>
    <mergeCell ref="M69:M70"/>
    <mergeCell ref="M73:M74"/>
    <mergeCell ref="B72:B74"/>
    <mergeCell ref="B76:B78"/>
    <mergeCell ref="B80:B82"/>
    <mergeCell ref="E61:E62"/>
    <mergeCell ref="E65:E66"/>
    <mergeCell ref="B68:B70"/>
    <mergeCell ref="F69:F70"/>
    <mergeCell ref="G69:G70"/>
    <mergeCell ref="H69:H70"/>
    <mergeCell ref="H73:H74"/>
    <mergeCell ref="F73:F74"/>
    <mergeCell ref="G73:G74"/>
    <mergeCell ref="E69:E70"/>
    <mergeCell ref="E73:E74"/>
    <mergeCell ref="E77:E78"/>
    <mergeCell ref="F77:F78"/>
    <mergeCell ref="G77:G78"/>
    <mergeCell ref="H77:H78"/>
    <mergeCell ref="O81:O82"/>
    <mergeCell ref="P81:P82"/>
    <mergeCell ref="D85:F85"/>
    <mergeCell ref="N85:P85"/>
    <mergeCell ref="E81:E82"/>
    <mergeCell ref="F81:F82"/>
    <mergeCell ref="G81:G82"/>
    <mergeCell ref="H81:H82"/>
    <mergeCell ref="I81:I82"/>
    <mergeCell ref="L81:L82"/>
    <mergeCell ref="N81:N82"/>
    <mergeCell ref="L77:L78"/>
    <mergeCell ref="N77:N78"/>
    <mergeCell ref="O77:O78"/>
    <mergeCell ref="P77:P78"/>
    <mergeCell ref="Q77:Q78"/>
    <mergeCell ref="Q81:Q82"/>
    <mergeCell ref="I77:I78"/>
    <mergeCell ref="B56:B58"/>
    <mergeCell ref="N61:N62"/>
    <mergeCell ref="O61:O62"/>
    <mergeCell ref="P61:P62"/>
    <mergeCell ref="Q61:Q62"/>
    <mergeCell ref="F65:F66"/>
    <mergeCell ref="G65:G66"/>
    <mergeCell ref="H65:H66"/>
    <mergeCell ref="I65:I66"/>
    <mergeCell ref="N65:N66"/>
    <mergeCell ref="O65:O66"/>
    <mergeCell ref="P65:P66"/>
    <mergeCell ref="Q65:Q66"/>
    <mergeCell ref="B60:B62"/>
    <mergeCell ref="F61:F62"/>
    <mergeCell ref="G61:G62"/>
    <mergeCell ref="H61:H62"/>
    <mergeCell ref="I61:I62"/>
    <mergeCell ref="L61:L62"/>
    <mergeCell ref="B64:B66"/>
    <mergeCell ref="L65:L66"/>
    <mergeCell ref="Q53:Q54"/>
    <mergeCell ref="E53:E54"/>
    <mergeCell ref="E57:E58"/>
    <mergeCell ref="F57:F58"/>
    <mergeCell ref="G57:G58"/>
    <mergeCell ref="H57:H58"/>
    <mergeCell ref="I57:I58"/>
    <mergeCell ref="L57:L58"/>
    <mergeCell ref="N57:N58"/>
    <mergeCell ref="O57:O58"/>
    <mergeCell ref="P57:P58"/>
    <mergeCell ref="Q57:Q58"/>
    <mergeCell ref="F53:F54"/>
    <mergeCell ref="G53:G54"/>
    <mergeCell ref="H53:H54"/>
    <mergeCell ref="I53:I54"/>
    <mergeCell ref="M57:M58"/>
    <mergeCell ref="M61:M62"/>
    <mergeCell ref="M65:M66"/>
    <mergeCell ref="B44:B46"/>
    <mergeCell ref="E45:E46"/>
    <mergeCell ref="F45:F46"/>
    <mergeCell ref="G45:G46"/>
    <mergeCell ref="G49:G50"/>
    <mergeCell ref="L53:L54"/>
    <mergeCell ref="N53:N54"/>
    <mergeCell ref="O53:O54"/>
    <mergeCell ref="P53:P54"/>
    <mergeCell ref="B48:B50"/>
    <mergeCell ref="B52:B54"/>
    <mergeCell ref="P49:P50"/>
    <mergeCell ref="Q49:Q50"/>
    <mergeCell ref="E49:E50"/>
    <mergeCell ref="F49:F50"/>
    <mergeCell ref="H49:H50"/>
    <mergeCell ref="I49:I50"/>
    <mergeCell ref="L49:L50"/>
    <mergeCell ref="N49:N50"/>
    <mergeCell ref="O49:O50"/>
    <mergeCell ref="P45:P46"/>
    <mergeCell ref="Q45:Q46"/>
    <mergeCell ref="H45:H46"/>
    <mergeCell ref="I45:I46"/>
    <mergeCell ref="L45:L46"/>
    <mergeCell ref="N45:N46"/>
    <mergeCell ref="O45:O46"/>
    <mergeCell ref="O41:O42"/>
    <mergeCell ref="P41:P42"/>
    <mergeCell ref="Q41:Q42"/>
    <mergeCell ref="F37:F38"/>
    <mergeCell ref="G37:G38"/>
    <mergeCell ref="H37:H38"/>
    <mergeCell ref="I37:I38"/>
    <mergeCell ref="L37:L38"/>
    <mergeCell ref="N37:N38"/>
    <mergeCell ref="O37:O38"/>
    <mergeCell ref="P37:P38"/>
    <mergeCell ref="B40:B42"/>
    <mergeCell ref="L41:L42"/>
    <mergeCell ref="E37:E38"/>
    <mergeCell ref="E41:E42"/>
    <mergeCell ref="H41:H42"/>
    <mergeCell ref="I41:I42"/>
    <mergeCell ref="B20:B22"/>
    <mergeCell ref="B24:B26"/>
    <mergeCell ref="B28:B30"/>
    <mergeCell ref="F29:F30"/>
    <mergeCell ref="G29:G30"/>
    <mergeCell ref="B32:B34"/>
    <mergeCell ref="H29:H30"/>
    <mergeCell ref="I29:I30"/>
    <mergeCell ref="L29:L30"/>
    <mergeCell ref="E25:E26"/>
    <mergeCell ref="E21:E22"/>
    <mergeCell ref="B36:B38"/>
    <mergeCell ref="F41:F42"/>
    <mergeCell ref="G41:G42"/>
    <mergeCell ref="E29:E30"/>
    <mergeCell ref="E33:E34"/>
    <mergeCell ref="P33:P34"/>
    <mergeCell ref="Q33:Q34"/>
    <mergeCell ref="F33:F34"/>
    <mergeCell ref="G33:G34"/>
    <mergeCell ref="H33:H34"/>
    <mergeCell ref="I33:I34"/>
    <mergeCell ref="L33:L34"/>
    <mergeCell ref="N33:N34"/>
    <mergeCell ref="O33:O34"/>
    <mergeCell ref="N29:N30"/>
    <mergeCell ref="O29:O30"/>
    <mergeCell ref="P29:P30"/>
    <mergeCell ref="F25:F26"/>
    <mergeCell ref="G25:G26"/>
    <mergeCell ref="H25:H26"/>
    <mergeCell ref="I25:I26"/>
    <mergeCell ref="F21:F22"/>
    <mergeCell ref="G21:G22"/>
    <mergeCell ref="H21:H22"/>
    <mergeCell ref="I21:I22"/>
    <mergeCell ref="Q29:Q30"/>
    <mergeCell ref="O25:O26"/>
    <mergeCell ref="P25:P26"/>
    <mergeCell ref="L21:L22"/>
    <mergeCell ref="N21:N22"/>
    <mergeCell ref="O21:O22"/>
    <mergeCell ref="P21:P22"/>
    <mergeCell ref="B12:B14"/>
    <mergeCell ref="F13:F14"/>
    <mergeCell ref="G13:G14"/>
    <mergeCell ref="H13:H14"/>
    <mergeCell ref="H17:H18"/>
    <mergeCell ref="B16:B18"/>
    <mergeCell ref="I13:I14"/>
    <mergeCell ref="L13:L14"/>
    <mergeCell ref="E17:E18"/>
    <mergeCell ref="M17:M18"/>
    <mergeCell ref="F17:F18"/>
    <mergeCell ref="G17:G18"/>
    <mergeCell ref="I17:I18"/>
    <mergeCell ref="L17:L18"/>
    <mergeCell ref="N17:N18"/>
    <mergeCell ref="O17:O18"/>
    <mergeCell ref="P17:P18"/>
    <mergeCell ref="B4:B6"/>
    <mergeCell ref="F5:F6"/>
    <mergeCell ref="G5:G6"/>
    <mergeCell ref="H5:H6"/>
    <mergeCell ref="I5:I6"/>
    <mergeCell ref="L5:L6"/>
    <mergeCell ref="B8:B10"/>
    <mergeCell ref="L9:L10"/>
    <mergeCell ref="F9:F10"/>
    <mergeCell ref="G9:G10"/>
    <mergeCell ref="Q5:Q6"/>
    <mergeCell ref="Q9:Q10"/>
    <mergeCell ref="E5:E6"/>
    <mergeCell ref="E9:E10"/>
    <mergeCell ref="E13:E14"/>
    <mergeCell ref="C2:I3"/>
    <mergeCell ref="M5:M6"/>
    <mergeCell ref="M9:M10"/>
    <mergeCell ref="M13:M14"/>
    <mergeCell ref="N13:N14"/>
    <mergeCell ref="O13:O14"/>
    <mergeCell ref="P13:P14"/>
    <mergeCell ref="Q13:Q14"/>
    <mergeCell ref="N5:N6"/>
    <mergeCell ref="O5:O6"/>
    <mergeCell ref="P5:P6"/>
    <mergeCell ref="H9:H10"/>
    <mergeCell ref="I9:I10"/>
    <mergeCell ref="N9:N10"/>
    <mergeCell ref="O9:O10"/>
    <mergeCell ref="P9:P10"/>
    <mergeCell ref="L1:Q1"/>
    <mergeCell ref="M77:M78"/>
    <mergeCell ref="M81:M82"/>
    <mergeCell ref="M21:M22"/>
    <mergeCell ref="M25:M26"/>
    <mergeCell ref="M29:M30"/>
    <mergeCell ref="M33:M34"/>
    <mergeCell ref="M37:M38"/>
    <mergeCell ref="M41:M42"/>
    <mergeCell ref="M45:M46"/>
    <mergeCell ref="M49:M50"/>
    <mergeCell ref="M53:M54"/>
    <mergeCell ref="L2:L3"/>
    <mergeCell ref="N2:N3"/>
    <mergeCell ref="O2:O3"/>
    <mergeCell ref="P2:P3"/>
    <mergeCell ref="Q2:Q3"/>
    <mergeCell ref="Q21:Q22"/>
    <mergeCell ref="L25:L26"/>
    <mergeCell ref="N25:N26"/>
    <mergeCell ref="Q25:Q26"/>
    <mergeCell ref="Q17:Q18"/>
    <mergeCell ref="Q37:Q38"/>
    <mergeCell ref="N41:N42"/>
  </mergeCells>
  <conditionalFormatting sqref="L5:M5 L6 L7:M8 M9 L9:L10 L11:M12 M13 L13:L14 L15:M16 M17 L17:L18 L19:M20 M21 L21:L22 L23:M24 M25 L25:L26 L27:M28 M29 L29:L30 L31:M32 M33 L33:L34 L35:M36 M37 L37:L38 L39:M40 M41 L41:L42 L43:M44 M45 L45:L46 L47:M48 M49 L49:L50 L51:M52 M53 L53:L54 L55:M56 M57 L57:L58 L59:M60 M61 L61:L62 L63:M64 M65 L65:L66 L67:M68 M69 L69:L70 L71:M72 M73 L73:L74 L75:M76 M77 L77:L78 L79:M80 M81 L81:L82">
    <cfRule type="expression" dxfId="51" priority="260">
      <formula>L5="Dati sufficienti"</formula>
    </cfRule>
  </conditionalFormatting>
  <conditionalFormatting sqref="Q5:Q82">
    <cfRule type="cellIs" dxfId="50" priority="2" operator="greaterThan">
      <formula>0</formula>
    </cfRule>
    <cfRule type="containsText" dxfId="49" priority="1" operator="containsText" text="non">
      <formula>NOT(ISERROR(SEARCH("non",Q5)))</formula>
    </cfRule>
  </conditionalFormatting>
  <dataValidations count="21">
    <dataValidation type="list" allowBlank="1" showErrorMessage="1" sqref="N73:P73 N69:P69 N65:P65 N61:P61 N57:P57 N53:P53 N49:P49 N45:P45 N41:P41 N37:P37 N33:P33 N29:P29 N25:P25 N17:P17 N21:P21 N13:P13 N9:P9 N77:P77 N5:P5 N81:P81" xr:uid="{00000000-0002-0000-0400-000002000000}">
      <formula1>$T$9:$T$11</formula1>
    </dataValidation>
    <dataValidation type="list" allowBlank="1" showErrorMessage="1" sqref="D13" xr:uid="{00000000-0002-0000-0400-000000000000}">
      <formula1>INDIRECT($K$13)</formula1>
    </dataValidation>
    <dataValidation type="list" allowBlank="1" showErrorMessage="1" sqref="D5" xr:uid="{0B5FCCD8-4CF7-9A42-8933-4419F0514D28}">
      <formula1>INDIRECT($K$5)</formula1>
    </dataValidation>
    <dataValidation type="list" allowBlank="1" showErrorMessage="1" sqref="D9" xr:uid="{63F949FF-336C-9D4F-8D96-FE744AC1001E}">
      <formula1>INDIRECT($K$9)</formula1>
    </dataValidation>
    <dataValidation type="list" allowBlank="1" showErrorMessage="1" sqref="D17" xr:uid="{BC151ED3-3B1E-BE42-AD46-7934D084F22C}">
      <formula1>INDIRECT($K$17)</formula1>
    </dataValidation>
    <dataValidation type="list" allowBlank="1" showErrorMessage="1" sqref="D21" xr:uid="{F0337A82-9D34-45C9-81D1-83ECC15EADBF}">
      <formula1>INDIRECT($K$21)</formula1>
    </dataValidation>
    <dataValidation type="list" allowBlank="1" showErrorMessage="1" sqref="D25" xr:uid="{891EFEF6-F476-4191-996C-F1C4D848FBD9}">
      <formula1>INDIRECT($K$25)</formula1>
    </dataValidation>
    <dataValidation type="list" allowBlank="1" showErrorMessage="1" sqref="D29" xr:uid="{5A9C87DB-5158-46D3-8A19-44FED524109F}">
      <formula1>INDIRECT($K$29)</formula1>
    </dataValidation>
    <dataValidation type="list" allowBlank="1" showErrorMessage="1" sqref="D33" xr:uid="{B1D4ADC4-88A5-4DF4-A280-9F815C8E4B33}">
      <formula1>INDIRECT($K$33)</formula1>
    </dataValidation>
    <dataValidation type="list" allowBlank="1" showErrorMessage="1" sqref="D37" xr:uid="{BF0DCDA4-D0AE-4771-A354-19A276FA4843}">
      <formula1>INDIRECT($K$37)</formula1>
    </dataValidation>
    <dataValidation type="list" allowBlank="1" showErrorMessage="1" sqref="D41" xr:uid="{E1B0C5D3-F298-4E91-BF95-001B6639F667}">
      <formula1>INDIRECT($K$41)</formula1>
    </dataValidation>
    <dataValidation type="list" allowBlank="1" showErrorMessage="1" sqref="D45" xr:uid="{3C9A22E9-87EA-44E1-BED6-D48A116AD2A8}">
      <formula1>INDIRECT($K$45)</formula1>
    </dataValidation>
    <dataValidation type="list" allowBlank="1" showErrorMessage="1" sqref="D49" xr:uid="{54BE58E5-B2A3-4D56-BD65-E9A7023F39A5}">
      <formula1>INDIRECT($K$49)</formula1>
    </dataValidation>
    <dataValidation type="list" allowBlank="1" showErrorMessage="1" sqref="D53" xr:uid="{543FB55E-440E-4D53-B36B-B22EF52AFEB5}">
      <formula1>INDIRECT($K$53)</formula1>
    </dataValidation>
    <dataValidation type="list" allowBlank="1" showErrorMessage="1" sqref="D57" xr:uid="{11AAEE81-416B-4798-AE8F-CF63CE1DE0C5}">
      <formula1>INDIRECT($K$57)</formula1>
    </dataValidation>
    <dataValidation type="list" allowBlank="1" showErrorMessage="1" sqref="D61" xr:uid="{655364F0-4015-46B4-A21E-C2F9E0A2B126}">
      <formula1>INDIRECT($K$61)</formula1>
    </dataValidation>
    <dataValidation type="list" allowBlank="1" showErrorMessage="1" sqref="D65" xr:uid="{2CB6CEF4-F5FF-4C6A-8690-46EA9E2DC627}">
      <formula1>INDIRECT($K$65)</formula1>
    </dataValidation>
    <dataValidation type="list" allowBlank="1" showErrorMessage="1" sqref="D69" xr:uid="{908FFA98-0A81-4F8D-BA45-9D7030BDFC3C}">
      <formula1>INDIRECT($K$69)</formula1>
    </dataValidation>
    <dataValidation type="list" allowBlank="1" showErrorMessage="1" sqref="D73" xr:uid="{B37569CF-6C0F-4246-B55D-97E3B95ED541}">
      <formula1>INDIRECT($K$73)</formula1>
    </dataValidation>
    <dataValidation type="list" allowBlank="1" showErrorMessage="1" sqref="D77" xr:uid="{DAD6DF14-6E3F-4C2C-891A-05C18D60042A}">
      <formula1>INDIRECT($K$77)</formula1>
    </dataValidation>
    <dataValidation type="list" allowBlank="1" showErrorMessage="1" sqref="D81" xr:uid="{283CD8E0-F069-4658-9E18-83CE7167A1FF}">
      <formula1>INDIRECT($K$81)</formula1>
    </dataValidation>
  </dataValidations>
  <pageMargins left="0.7" right="0.7" top="0.75" bottom="0.75" header="0.3" footer="0.3"/>
  <pageSetup paperSize="9" scale="26" orientation="portrait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25" id="{470BBBC6-2479-E74B-A7F8-4249E3D4C86E}">
            <xm:f>C5&lt;&gt;Elenchi!$P$7</xm:f>
            <x14:dxf>
              <fill>
                <patternFill>
                  <bgColor theme="2" tint="-4.9989318521683403E-2"/>
                </patternFill>
              </fill>
            </x14:dxf>
          </x14:cfRule>
          <xm:sqref>C6 C10 C14 C18 C22 C26 C30 C34 C38 C42 C46 C50 C54 C58 C62 C66 C70 C74 C78 C82</xm:sqref>
        </x14:conditionalFormatting>
        <x14:conditionalFormatting xmlns:xm="http://schemas.microsoft.com/office/excel/2006/main">
          <x14:cfRule type="expression" priority="326" id="{7A0F67F6-FD7C-6540-B562-94ED662B6F81}">
            <xm:f>C5=Elenchi!$P$7</xm:f>
            <x14:dxf>
              <fill>
                <patternFill>
                  <bgColor theme="2" tint="-4.9989318521683403E-2"/>
                </patternFill>
              </fill>
            </x14:dxf>
          </x14:cfRule>
          <xm:sqref>D5 D9 D13 D17 D21 D25 D29 D33 D37 D41 D45 D49 D53 D57 D61 D65 D69 D73 D77 D81</xm:sqref>
        </x14:conditionalFormatting>
        <x14:conditionalFormatting xmlns:xm="http://schemas.microsoft.com/office/excel/2006/main">
          <x14:cfRule type="expression" priority="237" id="{00000000-000E-0000-0400-00004E000000}">
            <xm:f>OR(D5=Elenchi!$Q$3,D5=Elenchi!$Q$4,D5=Elenchi!$Q$5,D5=Elenchi!$Q$7,D5=Elenchi!$Q$8,D5=Elenchi!$Q$9,D5=Elenchi!$S$11,D5=Elenchi!$U$7)</xm:f>
            <x14:dxf>
              <fill>
                <patternFill>
                  <bgColor theme="0"/>
                </patternFill>
              </fill>
            </x14:dxf>
          </x14:cfRule>
          <xm:sqref>D6</xm:sqref>
        </x14:conditionalFormatting>
        <x14:conditionalFormatting xmlns:xm="http://schemas.microsoft.com/office/excel/2006/main">
          <x14:cfRule type="expression" priority="40" id="{9F2A9641-0C3D-4A01-A930-FE954675FC91}">
            <xm:f>OR(D9=Elenchi!$Q$3,D9=Elenchi!$Q$4,D9=Elenchi!$Q$5,D9=Elenchi!$Q$7,D9=Elenchi!$Q$8,D9=Elenchi!$Q$9,D9=Elenchi!$S$11,D9=Elenchi!$U$7)</xm:f>
            <x14:dxf>
              <fill>
                <patternFill>
                  <bgColor theme="0"/>
                </patternFill>
              </fill>
            </x14:dxf>
          </x14:cfRule>
          <xm:sqref>D10</xm:sqref>
        </x14:conditionalFormatting>
        <x14:conditionalFormatting xmlns:xm="http://schemas.microsoft.com/office/excel/2006/main">
          <x14:cfRule type="expression" priority="38" id="{FC42383C-014A-4802-A284-54F37EA8F7EA}">
            <xm:f>OR(D13=Elenchi!$Q$3,D13=Elenchi!$Q$4,D13=Elenchi!$Q$5,D13=Elenchi!$Q$7,D13=Elenchi!$Q$8,D13=Elenchi!$Q$9,D13=Elenchi!$S$11,D13=Elenchi!$U$7)</xm:f>
            <x14:dxf>
              <fill>
                <patternFill>
                  <bgColor theme="0"/>
                </patternFill>
              </fill>
            </x14:dxf>
          </x14:cfRule>
          <xm:sqref>D14</xm:sqref>
        </x14:conditionalFormatting>
        <x14:conditionalFormatting xmlns:xm="http://schemas.microsoft.com/office/excel/2006/main">
          <x14:cfRule type="expression" priority="36" id="{9F653949-5216-47FF-B213-C6B4414604E7}">
            <xm:f>OR(D17=Elenchi!$Q$3,D17=Elenchi!$Q$4,D17=Elenchi!$Q$5,D17=Elenchi!$Q$7,D17=Elenchi!$Q$8,D17=Elenchi!$Q$9,D17=Elenchi!$S$11,D17=Elenchi!$U$7)</xm:f>
            <x14:dxf>
              <fill>
                <patternFill>
                  <bgColor theme="0"/>
                </patternFill>
              </fill>
            </x14:dxf>
          </x14:cfRule>
          <xm:sqref>D18</xm:sqref>
        </x14:conditionalFormatting>
        <x14:conditionalFormatting xmlns:xm="http://schemas.microsoft.com/office/excel/2006/main">
          <x14:cfRule type="expression" priority="34" id="{FD28F3F1-D220-4CC4-8CE8-214E4F506B45}">
            <xm:f>OR(D21=Elenchi!$Q$3,D21=Elenchi!$Q$4,D21=Elenchi!$Q$5,D21=Elenchi!$Q$7,D21=Elenchi!$Q$8,D21=Elenchi!$Q$9,D21=Elenchi!$S$11,D21=Elenchi!$U$7)</xm:f>
            <x14:dxf>
              <fill>
                <patternFill>
                  <bgColor theme="0"/>
                </patternFill>
              </fill>
            </x14:dxf>
          </x14:cfRule>
          <xm:sqref>D22</xm:sqref>
        </x14:conditionalFormatting>
        <x14:conditionalFormatting xmlns:xm="http://schemas.microsoft.com/office/excel/2006/main">
          <x14:cfRule type="expression" priority="32" id="{6633EF96-AD01-4637-99A7-03ABC40550D1}">
            <xm:f>OR(D25=Elenchi!$Q$3,D25=Elenchi!$Q$4,D25=Elenchi!$Q$5,D25=Elenchi!$Q$7,D25=Elenchi!$Q$8,D25=Elenchi!$Q$9,D25=Elenchi!$S$11,D25=Elenchi!$U$7)</xm:f>
            <x14:dxf>
              <fill>
                <patternFill>
                  <bgColor theme="0"/>
                </patternFill>
              </fill>
            </x14:dxf>
          </x14:cfRule>
          <xm:sqref>D26</xm:sqref>
        </x14:conditionalFormatting>
        <x14:conditionalFormatting xmlns:xm="http://schemas.microsoft.com/office/excel/2006/main">
          <x14:cfRule type="expression" priority="30" id="{D399DE66-FAFC-4968-A0E9-DA4F7DB76A92}">
            <xm:f>OR(D29=Elenchi!$Q$3,D29=Elenchi!$Q$4,D29=Elenchi!$Q$5,D29=Elenchi!$Q$7,D29=Elenchi!$Q$8,D29=Elenchi!$Q$9,D29=Elenchi!$S$11,D29=Elenchi!$U$7)</xm:f>
            <x14:dxf>
              <fill>
                <patternFill>
                  <bgColor theme="0"/>
                </patternFill>
              </fill>
            </x14:dxf>
          </x14:cfRule>
          <xm:sqref>D30</xm:sqref>
        </x14:conditionalFormatting>
        <x14:conditionalFormatting xmlns:xm="http://schemas.microsoft.com/office/excel/2006/main">
          <x14:cfRule type="expression" priority="28" id="{90C55902-C635-41B4-ACE6-009345911E0C}">
            <xm:f>OR(D33=Elenchi!$Q$3,D33=Elenchi!$Q$4,D33=Elenchi!$Q$5,D33=Elenchi!$Q$7,D33=Elenchi!$Q$8,D33=Elenchi!$Q$9,D33=Elenchi!$S$11,D33=Elenchi!$U$7)</xm:f>
            <x14:dxf>
              <fill>
                <patternFill>
                  <bgColor theme="0"/>
                </patternFill>
              </fill>
            </x14:dxf>
          </x14:cfRule>
          <xm:sqref>D34</xm:sqref>
        </x14:conditionalFormatting>
        <x14:conditionalFormatting xmlns:xm="http://schemas.microsoft.com/office/excel/2006/main">
          <x14:cfRule type="expression" priority="26" id="{CC8B26AE-BFBD-4D59-96F0-D3E5819168FA}">
            <xm:f>OR(D37=Elenchi!$Q$3,D37=Elenchi!$Q$4,D37=Elenchi!$Q$5,D37=Elenchi!$Q$7,D37=Elenchi!$Q$8,D37=Elenchi!$Q$9,D37=Elenchi!$S$11,D37=Elenchi!$U$7)</xm:f>
            <x14:dxf>
              <fill>
                <patternFill>
                  <bgColor theme="0"/>
                </patternFill>
              </fill>
            </x14:dxf>
          </x14:cfRule>
          <xm:sqref>D38</xm:sqref>
        </x14:conditionalFormatting>
        <x14:conditionalFormatting xmlns:xm="http://schemas.microsoft.com/office/excel/2006/main">
          <x14:cfRule type="expression" priority="24" id="{723971C6-C5FA-4B98-9235-F2FABF66DFD8}">
            <xm:f>OR(D41=Elenchi!$Q$3,D41=Elenchi!$Q$4,D41=Elenchi!$Q$5,D41=Elenchi!$Q$7,D41=Elenchi!$Q$8,D41=Elenchi!$Q$9,D41=Elenchi!$S$11,D41=Elenchi!$U$7)</xm:f>
            <x14:dxf>
              <fill>
                <patternFill>
                  <bgColor theme="0"/>
                </patternFill>
              </fill>
            </x14:dxf>
          </x14:cfRule>
          <xm:sqref>D42</xm:sqref>
        </x14:conditionalFormatting>
        <x14:conditionalFormatting xmlns:xm="http://schemas.microsoft.com/office/excel/2006/main">
          <x14:cfRule type="expression" priority="22" id="{45E0075B-F6F8-4D2A-85CE-5DF90FE04E8D}">
            <xm:f>OR(D45=Elenchi!$Q$3,D45=Elenchi!$Q$4,D45=Elenchi!$Q$5,D45=Elenchi!$Q$7,D45=Elenchi!$Q$8,D45=Elenchi!$Q$9,D45=Elenchi!$S$11,D45=Elenchi!$U$7)</xm:f>
            <x14:dxf>
              <fill>
                <patternFill>
                  <bgColor theme="0"/>
                </patternFill>
              </fill>
            </x14:dxf>
          </x14:cfRule>
          <xm:sqref>D46</xm:sqref>
        </x14:conditionalFormatting>
        <x14:conditionalFormatting xmlns:xm="http://schemas.microsoft.com/office/excel/2006/main">
          <x14:cfRule type="expression" priority="20" id="{780F879F-644D-4C58-B582-4E8761CE21E0}">
            <xm:f>OR(D49=Elenchi!$Q$3,D49=Elenchi!$Q$4,D49=Elenchi!$Q$5,D49=Elenchi!$Q$7,D49=Elenchi!$Q$8,D49=Elenchi!$Q$9,D49=Elenchi!$S$11,D49=Elenchi!$U$7)</xm:f>
            <x14:dxf>
              <fill>
                <patternFill>
                  <bgColor theme="0"/>
                </patternFill>
              </fill>
            </x14:dxf>
          </x14:cfRule>
          <xm:sqref>D50</xm:sqref>
        </x14:conditionalFormatting>
        <x14:conditionalFormatting xmlns:xm="http://schemas.microsoft.com/office/excel/2006/main">
          <x14:cfRule type="expression" priority="18" id="{FADF89F4-C14C-4486-A950-C34C48B33092}">
            <xm:f>OR(D53=Elenchi!$Q$3,D53=Elenchi!$Q$4,D53=Elenchi!$Q$5,D53=Elenchi!$Q$7,D53=Elenchi!$Q$8,D53=Elenchi!$Q$9,D53=Elenchi!$S$11,D53=Elenchi!$U$7)</xm:f>
            <x14:dxf>
              <fill>
                <patternFill>
                  <bgColor theme="0"/>
                </patternFill>
              </fill>
            </x14:dxf>
          </x14:cfRule>
          <xm:sqref>D54</xm:sqref>
        </x14:conditionalFormatting>
        <x14:conditionalFormatting xmlns:xm="http://schemas.microsoft.com/office/excel/2006/main">
          <x14:cfRule type="expression" priority="16" id="{4BCF9C3E-D526-4FDD-8D8A-17D70609E650}">
            <xm:f>OR(D57=Elenchi!$Q$3,D57=Elenchi!$Q$4,D57=Elenchi!$Q$5,D57=Elenchi!$Q$7,D57=Elenchi!$Q$8,D57=Elenchi!$Q$9,D57=Elenchi!$S$11,D57=Elenchi!$U$7)</xm:f>
            <x14:dxf>
              <fill>
                <patternFill>
                  <bgColor theme="0"/>
                </patternFill>
              </fill>
            </x14:dxf>
          </x14:cfRule>
          <xm:sqref>D58</xm:sqref>
        </x14:conditionalFormatting>
        <x14:conditionalFormatting xmlns:xm="http://schemas.microsoft.com/office/excel/2006/main">
          <x14:cfRule type="expression" priority="14" id="{408B6AF2-DD64-4CDF-84C3-710991A8AF36}">
            <xm:f>OR(D61=Elenchi!$Q$3,D61=Elenchi!$Q$4,D61=Elenchi!$Q$5,D61=Elenchi!$Q$7,D61=Elenchi!$Q$8,D61=Elenchi!$Q$9,D61=Elenchi!$S$11,D61=Elenchi!$U$7)</xm:f>
            <x14:dxf>
              <fill>
                <patternFill>
                  <bgColor theme="0"/>
                </patternFill>
              </fill>
            </x14:dxf>
          </x14:cfRule>
          <xm:sqref>D62</xm:sqref>
        </x14:conditionalFormatting>
        <x14:conditionalFormatting xmlns:xm="http://schemas.microsoft.com/office/excel/2006/main">
          <x14:cfRule type="expression" priority="12" id="{7EF240A5-98FB-4CF5-9DE9-1002B47CB4E8}">
            <xm:f>OR(D65=Elenchi!$Q$3,D65=Elenchi!$Q$4,D65=Elenchi!$Q$5,D65=Elenchi!$Q$7,D65=Elenchi!$Q$8,D65=Elenchi!$Q$9,D65=Elenchi!$S$11,D65=Elenchi!$U$7)</xm:f>
            <x14:dxf>
              <fill>
                <patternFill>
                  <bgColor theme="0"/>
                </patternFill>
              </fill>
            </x14:dxf>
          </x14:cfRule>
          <xm:sqref>D66</xm:sqref>
        </x14:conditionalFormatting>
        <x14:conditionalFormatting xmlns:xm="http://schemas.microsoft.com/office/excel/2006/main">
          <x14:cfRule type="expression" priority="10" id="{2EDE1387-B433-4E17-8F11-C244A3A76D8F}">
            <xm:f>OR(D69=Elenchi!$Q$3,D69=Elenchi!$Q$4,D69=Elenchi!$Q$5,D69=Elenchi!$Q$7,D69=Elenchi!$Q$8,D69=Elenchi!$Q$9,D69=Elenchi!$S$11,D69=Elenchi!$U$7)</xm:f>
            <x14:dxf>
              <fill>
                <patternFill>
                  <bgColor theme="0"/>
                </patternFill>
              </fill>
            </x14:dxf>
          </x14:cfRule>
          <xm:sqref>D70</xm:sqref>
        </x14:conditionalFormatting>
        <x14:conditionalFormatting xmlns:xm="http://schemas.microsoft.com/office/excel/2006/main">
          <x14:cfRule type="expression" priority="8" id="{656A7AAA-378D-4285-AB75-66AF84502EF3}">
            <xm:f>OR(D73=Elenchi!$Q$3,D73=Elenchi!$Q$4,D73=Elenchi!$Q$5,D73=Elenchi!$Q$7,D73=Elenchi!$Q$8,D73=Elenchi!$Q$9,D73=Elenchi!$S$11,D73=Elenchi!$U$7)</xm:f>
            <x14:dxf>
              <fill>
                <patternFill>
                  <bgColor theme="0"/>
                </patternFill>
              </fill>
            </x14:dxf>
          </x14:cfRule>
          <xm:sqref>D74</xm:sqref>
        </x14:conditionalFormatting>
        <x14:conditionalFormatting xmlns:xm="http://schemas.microsoft.com/office/excel/2006/main">
          <x14:cfRule type="expression" priority="6" id="{C62FDB81-FBDC-4DB1-A7CB-FC59E8336F9A}">
            <xm:f>OR(D77=Elenchi!$Q$3,D77=Elenchi!$Q$4,D77=Elenchi!$Q$5,D77=Elenchi!$Q$7,D77=Elenchi!$Q$8,D77=Elenchi!$Q$9,D77=Elenchi!$S$11,D77=Elenchi!$U$7)</xm:f>
            <x14:dxf>
              <fill>
                <patternFill>
                  <bgColor theme="0"/>
                </patternFill>
              </fill>
            </x14:dxf>
          </x14:cfRule>
          <xm:sqref>D78</xm:sqref>
        </x14:conditionalFormatting>
        <x14:conditionalFormatting xmlns:xm="http://schemas.microsoft.com/office/excel/2006/main">
          <x14:cfRule type="expression" priority="4" id="{6D6E6DF3-D668-4021-B85B-D68DE6A605D1}">
            <xm:f>OR(D81=Elenchi!$Q$3,D81=Elenchi!$Q$4,D81=Elenchi!$Q$5,D81=Elenchi!$Q$7,D81=Elenchi!$Q$8,D81=Elenchi!$Q$9,D81=Elenchi!$S$11,D81=Elenchi!$U$7)</xm:f>
            <x14:dxf>
              <fill>
                <patternFill>
                  <bgColor theme="0"/>
                </patternFill>
              </fill>
            </x14:dxf>
          </x14:cfRule>
          <xm:sqref>D82</xm:sqref>
        </x14:conditionalFormatting>
        <x14:conditionalFormatting xmlns:xm="http://schemas.microsoft.com/office/excel/2006/main">
          <x14:cfRule type="expression" priority="80" id="{160823B3-72D2-4C4F-9BBD-9DAD43476BC4}">
            <xm:f>C5=Elenchi!$P$6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I5:I6</xm:sqref>
        </x14:conditionalFormatting>
        <x14:conditionalFormatting xmlns:xm="http://schemas.microsoft.com/office/excel/2006/main">
          <x14:cfRule type="expression" priority="39" id="{9865E4B9-78B3-40F0-828D-C5D53A3CF2BC}">
            <xm:f>C9=Elenchi!$P$6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I9:I10</xm:sqref>
        </x14:conditionalFormatting>
        <x14:conditionalFormatting xmlns:xm="http://schemas.microsoft.com/office/excel/2006/main">
          <x14:cfRule type="expression" priority="37" id="{DB42AE71-D3D0-4F0C-AEE2-96B40299B350}">
            <xm:f>C13=Elenchi!$P$6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I13:I14</xm:sqref>
        </x14:conditionalFormatting>
        <x14:conditionalFormatting xmlns:xm="http://schemas.microsoft.com/office/excel/2006/main">
          <x14:cfRule type="expression" priority="35" id="{7701AF68-44B7-46AA-9C35-107224E20300}">
            <xm:f>C17=Elenchi!$P$6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I17:I18</xm:sqref>
        </x14:conditionalFormatting>
        <x14:conditionalFormatting xmlns:xm="http://schemas.microsoft.com/office/excel/2006/main">
          <x14:cfRule type="expression" priority="33" id="{874ADE91-C905-45B1-92A7-58661DEA7FF4}">
            <xm:f>C21=Elenchi!$P$6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I21:I22</xm:sqref>
        </x14:conditionalFormatting>
        <x14:conditionalFormatting xmlns:xm="http://schemas.microsoft.com/office/excel/2006/main">
          <x14:cfRule type="expression" priority="31" id="{2619B603-7920-4B2F-8B0D-7341172BBE08}">
            <xm:f>C25=Elenchi!$P$6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I25:I26</xm:sqref>
        </x14:conditionalFormatting>
        <x14:conditionalFormatting xmlns:xm="http://schemas.microsoft.com/office/excel/2006/main">
          <x14:cfRule type="expression" priority="29" id="{5F3F874C-4245-43E5-BE22-EAB8D24E4BFF}">
            <xm:f>C29=Elenchi!$P$6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I29:I30</xm:sqref>
        </x14:conditionalFormatting>
        <x14:conditionalFormatting xmlns:xm="http://schemas.microsoft.com/office/excel/2006/main">
          <x14:cfRule type="expression" priority="27" id="{A7A6B0DE-98DA-4EE4-9A15-75B4CD2D9C2A}">
            <xm:f>C33=Elenchi!$P$6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I33:I34</xm:sqref>
        </x14:conditionalFormatting>
        <x14:conditionalFormatting xmlns:xm="http://schemas.microsoft.com/office/excel/2006/main">
          <x14:cfRule type="expression" priority="25" id="{41901F15-6F8D-4F66-8F20-8BCCC3649D59}">
            <xm:f>C37=Elenchi!$P$6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I37:I38</xm:sqref>
        </x14:conditionalFormatting>
        <x14:conditionalFormatting xmlns:xm="http://schemas.microsoft.com/office/excel/2006/main">
          <x14:cfRule type="expression" priority="23" id="{D16231CA-9C28-45FF-87A7-A66D99D1C766}">
            <xm:f>C41=Elenchi!$P$6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I41:I42</xm:sqref>
        </x14:conditionalFormatting>
        <x14:conditionalFormatting xmlns:xm="http://schemas.microsoft.com/office/excel/2006/main">
          <x14:cfRule type="expression" priority="21" id="{14139B79-41C8-4239-9686-DBE286F4791D}">
            <xm:f>C45=Elenchi!$P$6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I45:I46</xm:sqref>
        </x14:conditionalFormatting>
        <x14:conditionalFormatting xmlns:xm="http://schemas.microsoft.com/office/excel/2006/main">
          <x14:cfRule type="expression" priority="19" id="{48E3EF66-860D-4444-9261-2DD12561214E}">
            <xm:f>C49=Elenchi!$P$6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I49:I50</xm:sqref>
        </x14:conditionalFormatting>
        <x14:conditionalFormatting xmlns:xm="http://schemas.microsoft.com/office/excel/2006/main">
          <x14:cfRule type="expression" priority="17" id="{0D27752E-4B6C-4E17-BC5E-6AC9A1B499A6}">
            <xm:f>C53=Elenchi!$P$6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I53:I54</xm:sqref>
        </x14:conditionalFormatting>
        <x14:conditionalFormatting xmlns:xm="http://schemas.microsoft.com/office/excel/2006/main">
          <x14:cfRule type="expression" priority="15" id="{D290B299-43E2-41B8-ADFF-A868A9999D0F}">
            <xm:f>C57=Elenchi!$P$6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I57:I58</xm:sqref>
        </x14:conditionalFormatting>
        <x14:conditionalFormatting xmlns:xm="http://schemas.microsoft.com/office/excel/2006/main">
          <x14:cfRule type="expression" priority="13" id="{5F172883-7434-4FEE-B04A-41AF329650B4}">
            <xm:f>C61=Elenchi!$P$6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I61:I62</xm:sqref>
        </x14:conditionalFormatting>
        <x14:conditionalFormatting xmlns:xm="http://schemas.microsoft.com/office/excel/2006/main">
          <x14:cfRule type="expression" priority="11" id="{F729933D-FF31-4DD1-88CC-A273D7EF4CE8}">
            <xm:f>C65=Elenchi!$P$6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I65:I66</xm:sqref>
        </x14:conditionalFormatting>
        <x14:conditionalFormatting xmlns:xm="http://schemas.microsoft.com/office/excel/2006/main">
          <x14:cfRule type="expression" priority="9" id="{AA04F6DB-4AC9-4C49-A486-02378DF398D9}">
            <xm:f>C69=Elenchi!$P$6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I69:I70</xm:sqref>
        </x14:conditionalFormatting>
        <x14:conditionalFormatting xmlns:xm="http://schemas.microsoft.com/office/excel/2006/main">
          <x14:cfRule type="expression" priority="7" id="{50458B7A-EE38-4C54-A001-C4900EC81485}">
            <xm:f>C73=Elenchi!$P$6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I73:I74</xm:sqref>
        </x14:conditionalFormatting>
        <x14:conditionalFormatting xmlns:xm="http://schemas.microsoft.com/office/excel/2006/main">
          <x14:cfRule type="expression" priority="5" id="{5D977A75-94C1-4B10-BADA-71016F54372B}">
            <xm:f>C77=Elenchi!$P$6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I77:I78</xm:sqref>
        </x14:conditionalFormatting>
        <x14:conditionalFormatting xmlns:xm="http://schemas.microsoft.com/office/excel/2006/main">
          <x14:cfRule type="expression" priority="3" id="{35E784F3-6A7B-4698-BF4F-144CD39139DB}">
            <xm:f>C81=Elenchi!$P$6</xm:f>
            <x14:dxf>
              <fill>
                <patternFill>
                  <bgColor theme="2" tint="-4.9989318521683403E-2"/>
                </patternFill>
              </fill>
            </x14:dxf>
          </x14:cfRule>
          <xm:sqref>I81:I82</xm:sqref>
        </x14:conditionalFormatting>
        <x14:conditionalFormatting xmlns:xm="http://schemas.microsoft.com/office/excel/2006/main">
          <x14:cfRule type="expression" priority="259" id="{00000000-000E-0000-0400-000003010000}">
            <xm:f>OR(L5=Elenchi!$T$21,L5=Elenchi!$T$22)</xm:f>
            <x14:dxf>
              <fill>
                <patternFill>
                  <bgColor rgb="FFFF0000"/>
                </patternFill>
              </fill>
            </x14:dxf>
          </x14:cfRule>
          <xm:sqref>L5:M5 L6 L7:M8 M9 L9:L10 L11:M12 M13 L13:L14 L15:M16 M17 L17:L18 L19:M20 M21 L21:L22 L23:M24 M25 L25:L26 L27:M28 M29 L29:L30 L31:M32 M33 L33:L34 L35:M36 M37 L37:L38 L39:M40 M41 L41:L42 L43:M44 M45 L45:L46 L47:M48 M49 L49:L50 L51:M52 M53 L53:L54 L55:M56 M57 L57:L58 L59:M60 M61 L61:L62 L63:M64 M65 L65:L66 L67:M68 M69 L69:L70 L71:M72 M73 L73:L74 L75:M76 M77 L77:L78 L79:M80 M81 L81:L82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ErrorMessage="1" xr:uid="{28D34E10-F745-F349-BC55-7C478473B9B0}">
          <x14:formula1>
            <xm:f>Elenchi!$P$3:$P$7</xm:f>
          </x14:formula1>
          <xm:sqref>C5 C77 C69 C65 C61 C57 C53 C49 C45 C41 C37 C33 C29 C25 C21 C17 C13 C9 C73 C81</xm:sqref>
        </x14:dataValidation>
        <x14:dataValidation type="list" allowBlank="1" showErrorMessage="1" xr:uid="{48EAA9D2-CF27-4606-BB8C-DC94D2692DBD}">
          <x14:formula1>
            <xm:f>Elenchi!$T$20:$T$22</xm:f>
          </x14:formula1>
          <xm:sqref>L5:L6 L9:L10 L13:L14 L17:L18 L21:L22 L25:L26 L29:L30 L33:L34 L37:L38 L41:L42 L45:L46 L49:L50 L53:L54 L57:L58 L61:L62 L65:L66 L69:L70 L73:L74 L77:L78 L81:L82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07BCB4-EC31-5B49-B7EF-6CF60C228375}">
  <sheetPr codeName="Foglio7">
    <pageSetUpPr fitToPage="1"/>
  </sheetPr>
  <dimension ref="A1:B17"/>
  <sheetViews>
    <sheetView showGridLines="0" topLeftCell="B94" zoomScale="200" zoomScaleNormal="200" workbookViewId="0">
      <selection activeCell="C27" sqref="C27"/>
    </sheetView>
  </sheetViews>
  <sheetFormatPr defaultColWidth="11.42578125" defaultRowHeight="12.75"/>
  <cols>
    <col min="1" max="1" width="59.85546875" customWidth="1"/>
    <col min="2" max="2" width="27.85546875" style="31" customWidth="1"/>
    <col min="3" max="3" width="29.85546875" customWidth="1"/>
  </cols>
  <sheetData>
    <row r="1" spans="1:2" ht="18" customHeight="1">
      <c r="A1" s="557" t="str">
        <f>CONCATENATE("CONCORSO di"," ",'TITOLO DI ACCESSO'!C2," ",'TITOLO DI ACCESSO'!D2)</f>
        <v>CONCORSO di Musicoterapia metodi e tecniche COMT02</v>
      </c>
      <c r="B1" s="393"/>
    </row>
    <row r="2" spans="1:2" ht="13.5" thickBot="1">
      <c r="A2" s="558"/>
      <c r="B2" s="394"/>
    </row>
    <row r="3" spans="1:2" ht="13.5" thickTop="1">
      <c r="A3" s="395"/>
      <c r="B3" s="396"/>
    </row>
    <row r="4" spans="1:2" ht="31.5" customHeight="1">
      <c r="A4" s="397" t="s">
        <v>77</v>
      </c>
      <c r="B4" s="398">
        <f>'TITOLO DI ACCESSO'!E4</f>
        <v>0</v>
      </c>
    </row>
    <row r="5" spans="1:2" ht="29.25" customHeight="1">
      <c r="A5" s="397" t="s">
        <v>78</v>
      </c>
      <c r="B5" s="399">
        <f>'TITOLI DI SERVIZIO'!E53</f>
        <v>0</v>
      </c>
    </row>
    <row r="6" spans="1:2" ht="36.75" customHeight="1">
      <c r="A6" s="397" t="s">
        <v>79</v>
      </c>
      <c r="B6" s="399">
        <f>'TITOLI ARTISTICO-PROFESSIONALI '!Q88</f>
        <v>0</v>
      </c>
    </row>
    <row r="7" spans="1:2">
      <c r="A7" s="395"/>
      <c r="B7" s="396"/>
    </row>
    <row r="8" spans="1:2" ht="23.25">
      <c r="A8" s="400" t="s">
        <v>770</v>
      </c>
      <c r="B8" s="401">
        <f>SUM(B5:B6)</f>
        <v>0</v>
      </c>
    </row>
    <row r="9" spans="1:2">
      <c r="A9" s="395"/>
      <c r="B9" s="396"/>
    </row>
    <row r="10" spans="1:2">
      <c r="A10" s="395"/>
      <c r="B10" s="396"/>
    </row>
    <row r="11" spans="1:2" ht="13.5" thickBot="1">
      <c r="A11" s="402"/>
      <c r="B11" s="394"/>
    </row>
    <row r="12" spans="1:2" ht="13.5" thickTop="1">
      <c r="A12" s="395"/>
      <c r="B12" s="396"/>
    </row>
    <row r="13" spans="1:2" ht="12.95" customHeight="1">
      <c r="A13" s="556" t="s">
        <v>771</v>
      </c>
      <c r="B13" s="555" t="str">
        <f>IF(AND(B4="APPROVATO",B8&gt;=18),"AMMESSO","NON AMMESSO")</f>
        <v>NON AMMESSO</v>
      </c>
    </row>
    <row r="14" spans="1:2" ht="12.95" customHeight="1">
      <c r="A14" s="556"/>
      <c r="B14" s="555"/>
    </row>
    <row r="15" spans="1:2" ht="12.95" customHeight="1">
      <c r="A15" s="556"/>
      <c r="B15" s="555"/>
    </row>
    <row r="16" spans="1:2">
      <c r="A16" s="395"/>
      <c r="B16" s="396"/>
    </row>
    <row r="17" spans="1:2" ht="13.5" thickBot="1">
      <c r="A17" s="403" t="s">
        <v>80</v>
      </c>
      <c r="B17" s="404"/>
    </row>
  </sheetData>
  <sheetProtection algorithmName="SHA-512" hashValue="qWLL7Fw+Sg3d75f8P3HaUHwJja0Cso6o0naxzd9UfC9L/F+hsa5SL9wnfR3ovWUUUTK4eXZgzWgvJhKpxMrqKw==" saltValue="5UPVqWFk9+kSFaeHepl9fA==" spinCount="100000" sheet="1" objects="1" scenarios="1"/>
  <mergeCells count="3">
    <mergeCell ref="B13:B15"/>
    <mergeCell ref="A13:A15"/>
    <mergeCell ref="A1:A2"/>
  </mergeCells>
  <conditionalFormatting sqref="B4">
    <cfRule type="beginsWith" dxfId="5" priority="5" stopIfTrue="1" operator="beginsWith" text="APPROVATO">
      <formula>LEFT(B4,LEN("APPROVATO"))="APPROVATO"</formula>
    </cfRule>
    <cfRule type="containsText" dxfId="4" priority="6" operator="containsText" text="NO">
      <formula>NOT(ISERROR(SEARCH("NO",B4)))</formula>
    </cfRule>
  </conditionalFormatting>
  <conditionalFormatting sqref="B8">
    <cfRule type="cellIs" dxfId="3" priority="1" operator="lessThan">
      <formula>18</formula>
    </cfRule>
    <cfRule type="cellIs" dxfId="2" priority="4" operator="greaterThanOrEqual">
      <formula>18</formula>
    </cfRule>
  </conditionalFormatting>
  <conditionalFormatting sqref="B13:B15">
    <cfRule type="containsText" dxfId="1" priority="2" operator="containsText" text="NON AMMESSO">
      <formula>NOT(ISERROR(SEARCH("NON AMMESSO",B13)))</formula>
    </cfRule>
    <cfRule type="beginsWith" dxfId="0" priority="3" operator="beginsWith" text="AMMESSO">
      <formula>LEFT(B13,LEN("AMMESSO"))="AMMESSO"</formula>
    </cfRule>
  </conditionalFormatting>
  <pageMargins left="0.7" right="0.7" top="0.75" bottom="0.75" header="0.3" footer="0.3"/>
  <pageSetup paperSize="9" orientation="portrait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6">
    <outlinePr summaryBelow="0" summaryRight="0"/>
  </sheetPr>
  <dimension ref="A1:Z1000"/>
  <sheetViews>
    <sheetView topLeftCell="A37" zoomScale="140" zoomScaleNormal="140" workbookViewId="0">
      <selection activeCell="I120" sqref="I120"/>
    </sheetView>
  </sheetViews>
  <sheetFormatPr defaultColWidth="12.7109375" defaultRowHeight="15.75" customHeight="1"/>
  <cols>
    <col min="1" max="1" width="56.140625" style="263" customWidth="1"/>
    <col min="2" max="2" width="17.85546875" style="31" customWidth="1"/>
    <col min="3" max="3" width="56.140625" style="263" customWidth="1"/>
    <col min="4" max="4" width="21.85546875" style="31" customWidth="1"/>
    <col min="6" max="6" width="75.7109375" customWidth="1"/>
    <col min="8" max="8" width="68" customWidth="1"/>
    <col min="9" max="9" width="12.7109375" customWidth="1"/>
    <col min="11" max="11" width="33.7109375" customWidth="1"/>
    <col min="15" max="15" width="40.28515625" customWidth="1"/>
    <col min="16" max="16" width="27.85546875" style="31" customWidth="1"/>
    <col min="17" max="18" width="25.42578125" style="35" customWidth="1"/>
    <col min="19" max="20" width="25" style="35" customWidth="1"/>
    <col min="21" max="21" width="26.85546875" customWidth="1"/>
    <col min="22" max="22" width="24.28515625" customWidth="1"/>
    <col min="23" max="23" width="15.140625" customWidth="1"/>
    <col min="24" max="24" width="18.7109375" customWidth="1"/>
    <col min="26" max="26" width="29.85546875" style="93" customWidth="1"/>
  </cols>
  <sheetData>
    <row r="1" spans="1:26" ht="15.75" customHeight="1" thickBot="1">
      <c r="A1" s="287" t="s">
        <v>81</v>
      </c>
      <c r="B1" s="39" t="s">
        <v>82</v>
      </c>
      <c r="C1" s="328">
        <v>2023</v>
      </c>
      <c r="D1" s="267"/>
      <c r="F1" s="25" t="s">
        <v>83</v>
      </c>
      <c r="H1" s="81" t="s">
        <v>84</v>
      </c>
      <c r="I1" s="81" t="s">
        <v>85</v>
      </c>
      <c r="J1" s="81"/>
      <c r="K1" s="81"/>
      <c r="Z1" s="89" t="s">
        <v>86</v>
      </c>
    </row>
    <row r="2" spans="1:26" ht="18.75">
      <c r="A2" s="258" t="s">
        <v>479</v>
      </c>
      <c r="B2" s="40" t="str">
        <f>VLOOKUP(A2,$H$2:$I$718,2,FALSE)</f>
        <v>CODM04</v>
      </c>
      <c r="C2" s="269">
        <f>A10</f>
        <v>0</v>
      </c>
      <c r="D2" s="268" t="e">
        <f>VLOOKUP(C2,A:B,2,0)</f>
        <v>#N/A</v>
      </c>
      <c r="F2" s="26" t="s">
        <v>88</v>
      </c>
      <c r="H2" s="40" t="s">
        <v>87</v>
      </c>
      <c r="I2" s="82" t="s">
        <v>89</v>
      </c>
      <c r="J2" s="82"/>
      <c r="K2" s="82" t="s">
        <v>90</v>
      </c>
      <c r="P2" s="72" t="s">
        <v>91</v>
      </c>
      <c r="Q2" s="560" t="str">
        <f>_xlfn.CONCAT("Se:", " ",P3)</f>
        <v>Se: Esecuzione pubblica</v>
      </c>
      <c r="R2" s="560"/>
      <c r="S2" s="560" t="str">
        <f>_xlfn.CONCAT("Se:", " ",P5)</f>
        <v>Se: Pubblicazione</v>
      </c>
      <c r="T2" s="560"/>
      <c r="U2" s="559" t="str">
        <f>_xlfn.CONCAT("Se:", " ",P6)</f>
        <v>Se: Direzione artistica</v>
      </c>
      <c r="V2" s="559"/>
      <c r="W2" s="559" t="s">
        <v>92</v>
      </c>
      <c r="X2" s="559"/>
      <c r="Z2" s="90" t="s">
        <v>93</v>
      </c>
    </row>
    <row r="3" spans="1:26" ht="39.75" customHeight="1">
      <c r="A3" s="259" t="s">
        <v>780</v>
      </c>
      <c r="B3" s="40" t="s">
        <v>781</v>
      </c>
      <c r="C3" s="270">
        <f>A24</f>
        <v>0</v>
      </c>
      <c r="D3" s="268" t="e">
        <f>VLOOKUP(C3,A:B,2,0)</f>
        <v>#N/A</v>
      </c>
      <c r="F3" s="26" t="s">
        <v>95</v>
      </c>
      <c r="H3" s="41" t="s">
        <v>94</v>
      </c>
      <c r="I3" s="82" t="s">
        <v>154</v>
      </c>
      <c r="J3" s="83"/>
      <c r="K3" s="158" t="str">
        <f>_xlfn.CONCAT("Diploma di Conservatorio", " ","+ diploma scuola secondaria di II grado")</f>
        <v>Diploma di Conservatorio + diploma scuola secondaria di II grado</v>
      </c>
      <c r="L3" s="70" t="s">
        <v>96</v>
      </c>
      <c r="M3" s="115" t="s">
        <v>97</v>
      </c>
      <c r="N3" s="70" t="s">
        <v>98</v>
      </c>
      <c r="O3" s="142" t="s">
        <v>99</v>
      </c>
      <c r="P3" s="71" t="s">
        <v>100</v>
      </c>
      <c r="Q3" s="142" t="s">
        <v>101</v>
      </c>
      <c r="R3" s="142" t="s">
        <v>102</v>
      </c>
      <c r="S3" s="142" t="s">
        <v>103</v>
      </c>
      <c r="T3" s="142" t="s">
        <v>104</v>
      </c>
      <c r="U3" s="70" t="s">
        <v>105</v>
      </c>
      <c r="V3" s="70" t="s">
        <v>106</v>
      </c>
      <c r="W3" s="70" t="s">
        <v>107</v>
      </c>
      <c r="X3" s="70" t="s">
        <v>108</v>
      </c>
      <c r="Z3" s="90" t="s">
        <v>109</v>
      </c>
    </row>
    <row r="4" spans="1:26" ht="58.5" customHeight="1">
      <c r="A4" s="30"/>
      <c r="B4" s="40" t="e">
        <f t="shared" ref="B4:B66" si="0">VLOOKUP(A4,$H$2:$I$718,2,FALSE)</f>
        <v>#N/A</v>
      </c>
      <c r="C4" s="271">
        <f>A62</f>
        <v>0</v>
      </c>
      <c r="D4" s="268" t="e">
        <f>VLOOKUP(C4,A:B,2,0)</f>
        <v>#N/A</v>
      </c>
      <c r="F4" s="26" t="s">
        <v>111</v>
      </c>
      <c r="H4" s="41" t="s">
        <v>110</v>
      </c>
      <c r="I4" s="82" t="s">
        <v>691</v>
      </c>
      <c r="J4" s="83"/>
      <c r="K4" s="158" t="s">
        <v>112</v>
      </c>
      <c r="L4" s="70" t="s">
        <v>113</v>
      </c>
      <c r="M4" s="115" t="s">
        <v>114</v>
      </c>
      <c r="N4" s="70" t="s">
        <v>115</v>
      </c>
      <c r="O4" s="142" t="s">
        <v>116</v>
      </c>
      <c r="P4" s="143" t="s">
        <v>117</v>
      </c>
      <c r="Q4" s="142" t="s">
        <v>118</v>
      </c>
      <c r="R4" s="142" t="s">
        <v>119</v>
      </c>
      <c r="S4" s="144" t="s">
        <v>120</v>
      </c>
      <c r="T4" s="142" t="s">
        <v>121</v>
      </c>
      <c r="U4" s="70" t="s">
        <v>122</v>
      </c>
      <c r="V4" s="70" t="s">
        <v>123</v>
      </c>
      <c r="W4" s="70" t="s">
        <v>124</v>
      </c>
      <c r="X4" s="70" t="s">
        <v>125</v>
      </c>
      <c r="Z4" s="90" t="s">
        <v>126</v>
      </c>
    </row>
    <row r="5" spans="1:26" ht="38.25">
      <c r="A5" s="259"/>
      <c r="B5" s="40" t="e">
        <f t="shared" si="0"/>
        <v>#N/A</v>
      </c>
      <c r="C5" s="272">
        <f>A83</f>
        <v>0</v>
      </c>
      <c r="D5" s="268" t="e">
        <f>VLOOKUP(C5,A:B,2,0)</f>
        <v>#N/A</v>
      </c>
      <c r="F5" s="26" t="s">
        <v>128</v>
      </c>
      <c r="H5" s="41" t="s">
        <v>127</v>
      </c>
      <c r="I5" s="82" t="s">
        <v>203</v>
      </c>
      <c r="J5" s="83"/>
      <c r="K5" s="70" t="s">
        <v>760</v>
      </c>
      <c r="L5" s="70" t="s">
        <v>130</v>
      </c>
      <c r="M5" s="31"/>
      <c r="N5" s="368" t="s">
        <v>772</v>
      </c>
      <c r="O5" s="70" t="s">
        <v>131</v>
      </c>
      <c r="P5" s="71" t="s">
        <v>132</v>
      </c>
      <c r="Q5" s="142" t="s">
        <v>133</v>
      </c>
      <c r="R5" s="143" t="s">
        <v>134</v>
      </c>
      <c r="S5" s="142" t="s">
        <v>135</v>
      </c>
      <c r="T5" s="142" t="s">
        <v>2</v>
      </c>
      <c r="U5" s="70" t="s">
        <v>136</v>
      </c>
      <c r="V5" s="70" t="s">
        <v>137</v>
      </c>
      <c r="W5" s="70" t="s">
        <v>138</v>
      </c>
      <c r="X5" s="69"/>
      <c r="Z5" s="90" t="s">
        <v>139</v>
      </c>
    </row>
    <row r="6" spans="1:26" ht="25.5">
      <c r="A6" s="259"/>
      <c r="B6" s="40" t="e">
        <f t="shared" si="0"/>
        <v>#N/A</v>
      </c>
      <c r="C6" s="272">
        <f>A98</f>
        <v>0</v>
      </c>
      <c r="D6" s="268" t="e">
        <f>VLOOKUP(C6,A:B,2,0)</f>
        <v>#N/A</v>
      </c>
      <c r="F6" s="27" t="s">
        <v>141</v>
      </c>
      <c r="H6" s="41" t="s">
        <v>140</v>
      </c>
      <c r="I6" s="82" t="s">
        <v>236</v>
      </c>
      <c r="J6" s="83"/>
      <c r="K6" s="159" t="s">
        <v>129</v>
      </c>
      <c r="M6" s="31"/>
      <c r="N6" s="119"/>
      <c r="O6" s="142" t="s">
        <v>143</v>
      </c>
      <c r="P6" s="71" t="s">
        <v>144</v>
      </c>
      <c r="Q6" s="142" t="s">
        <v>145</v>
      </c>
      <c r="R6" s="142" t="s">
        <v>146</v>
      </c>
      <c r="S6" s="142" t="s">
        <v>147</v>
      </c>
      <c r="T6" s="142" t="s">
        <v>148</v>
      </c>
      <c r="U6" s="70" t="s">
        <v>149</v>
      </c>
      <c r="V6" s="70" t="s">
        <v>2</v>
      </c>
      <c r="W6" s="70" t="s">
        <v>150</v>
      </c>
      <c r="X6" s="69"/>
      <c r="Z6" s="90" t="s">
        <v>151</v>
      </c>
    </row>
    <row r="7" spans="1:26" ht="25.5">
      <c r="A7" s="259"/>
      <c r="B7" s="40" t="e">
        <f t="shared" si="0"/>
        <v>#N/A</v>
      </c>
      <c r="C7" s="273">
        <f>A110</f>
        <v>0</v>
      </c>
      <c r="D7" s="268" t="e">
        <f t="shared" ref="D7:D8" si="1">VLOOKUP(C7,A:B,2,0)</f>
        <v>#N/A</v>
      </c>
      <c r="F7" s="27" t="s">
        <v>153</v>
      </c>
      <c r="H7" s="41" t="s">
        <v>152</v>
      </c>
      <c r="I7" s="82" t="s">
        <v>275</v>
      </c>
      <c r="J7" s="82"/>
      <c r="K7" s="159" t="s">
        <v>142</v>
      </c>
      <c r="M7" s="31"/>
      <c r="N7" s="118"/>
      <c r="O7" s="70" t="s">
        <v>155</v>
      </c>
      <c r="P7" s="71" t="s">
        <v>156</v>
      </c>
      <c r="Q7" s="142" t="s">
        <v>157</v>
      </c>
      <c r="R7" s="142" t="s">
        <v>158</v>
      </c>
      <c r="S7" s="142" t="s">
        <v>159</v>
      </c>
      <c r="T7" s="142" t="s">
        <v>160</v>
      </c>
      <c r="U7" s="70" t="s">
        <v>161</v>
      </c>
      <c r="V7" s="70" t="s">
        <v>162</v>
      </c>
      <c r="W7" s="69"/>
      <c r="X7" s="69"/>
      <c r="Z7" s="90" t="s">
        <v>163</v>
      </c>
    </row>
    <row r="8" spans="1:26" ht="25.5">
      <c r="A8" s="260"/>
      <c r="B8" s="40" t="e">
        <f t="shared" si="0"/>
        <v>#N/A</v>
      </c>
      <c r="C8" s="274">
        <f>A118</f>
        <v>0</v>
      </c>
      <c r="D8" s="268" t="e">
        <f t="shared" si="1"/>
        <v>#N/A</v>
      </c>
      <c r="F8" s="27" t="s">
        <v>165</v>
      </c>
      <c r="H8" s="336" t="s">
        <v>164</v>
      </c>
      <c r="I8" s="84" t="s">
        <v>300</v>
      </c>
      <c r="J8" s="83"/>
      <c r="L8" s="70" t="s">
        <v>96</v>
      </c>
      <c r="M8" s="31"/>
      <c r="N8" s="31"/>
      <c r="O8" s="70" t="s">
        <v>167</v>
      </c>
      <c r="Q8" s="142" t="s">
        <v>168</v>
      </c>
      <c r="R8" s="142" t="s">
        <v>162</v>
      </c>
      <c r="S8" s="142" t="s">
        <v>169</v>
      </c>
      <c r="T8" s="142" t="s">
        <v>170</v>
      </c>
      <c r="Z8" s="90" t="s">
        <v>171</v>
      </c>
    </row>
    <row r="9" spans="1:26" ht="18.75">
      <c r="A9" s="259"/>
      <c r="B9" s="40" t="e">
        <f t="shared" si="0"/>
        <v>#N/A</v>
      </c>
      <c r="C9" s="259"/>
      <c r="D9" s="41"/>
      <c r="F9" s="27" t="s">
        <v>173</v>
      </c>
      <c r="H9" s="41" t="s">
        <v>172</v>
      </c>
      <c r="I9" s="82" t="s">
        <v>329</v>
      </c>
      <c r="J9" s="83"/>
      <c r="K9" s="113" t="s">
        <v>166</v>
      </c>
      <c r="L9" s="70" t="s">
        <v>130</v>
      </c>
      <c r="M9" s="31"/>
      <c r="N9" s="31"/>
      <c r="O9" s="70" t="s">
        <v>174</v>
      </c>
      <c r="Q9" s="142" t="s">
        <v>161</v>
      </c>
      <c r="R9" s="150" t="s">
        <v>175</v>
      </c>
      <c r="S9" s="142" t="s">
        <v>176</v>
      </c>
      <c r="T9" s="143"/>
      <c r="Z9" s="90" t="s">
        <v>177</v>
      </c>
    </row>
    <row r="10" spans="1:26" ht="18.75">
      <c r="A10" s="259"/>
      <c r="B10" s="40" t="e">
        <f t="shared" si="0"/>
        <v>#N/A</v>
      </c>
      <c r="C10" s="259"/>
      <c r="D10" s="41"/>
      <c r="F10" s="27" t="s">
        <v>179</v>
      </c>
      <c r="H10" s="41" t="s">
        <v>178</v>
      </c>
      <c r="I10" s="82" t="s">
        <v>355</v>
      </c>
      <c r="J10" s="83"/>
      <c r="K10" s="114" t="str">
        <f>"SAD"</f>
        <v>SAD</v>
      </c>
      <c r="M10" s="31"/>
      <c r="N10" s="31"/>
      <c r="O10" s="70" t="s">
        <v>180</v>
      </c>
      <c r="R10" s="142" t="s">
        <v>181</v>
      </c>
      <c r="S10" s="142" t="s">
        <v>182</v>
      </c>
      <c r="Z10" s="90" t="s">
        <v>183</v>
      </c>
    </row>
    <row r="11" spans="1:26" ht="18.75">
      <c r="A11" s="260"/>
      <c r="B11" s="40" t="e">
        <f t="shared" si="0"/>
        <v>#N/A</v>
      </c>
      <c r="C11" s="275" t="s">
        <v>185</v>
      </c>
      <c r="D11" s="42"/>
      <c r="F11" s="27" t="s">
        <v>186</v>
      </c>
      <c r="H11" s="336" t="s">
        <v>184</v>
      </c>
      <c r="I11" s="84" t="s">
        <v>382</v>
      </c>
      <c r="J11" s="83"/>
      <c r="M11" s="31"/>
      <c r="N11" s="31"/>
      <c r="O11" s="70" t="s">
        <v>188</v>
      </c>
      <c r="Q11" s="143" t="s">
        <v>189</v>
      </c>
      <c r="R11" s="143"/>
      <c r="S11" s="142" t="s">
        <v>161</v>
      </c>
      <c r="Z11" s="90" t="s">
        <v>190</v>
      </c>
    </row>
    <row r="12" spans="1:26" ht="18.75">
      <c r="A12" s="259"/>
      <c r="B12" s="40" t="e">
        <f t="shared" si="0"/>
        <v>#N/A</v>
      </c>
      <c r="C12" s="259" t="s">
        <v>192</v>
      </c>
      <c r="D12" s="41"/>
      <c r="F12" s="27" t="s">
        <v>193</v>
      </c>
      <c r="H12" s="337" t="s">
        <v>191</v>
      </c>
      <c r="I12" s="82" t="s">
        <v>410</v>
      </c>
      <c r="J12" s="83"/>
      <c r="K12" s="114" t="s">
        <v>187</v>
      </c>
      <c r="M12" s="31"/>
      <c r="N12" s="31"/>
      <c r="O12" s="70" t="s">
        <v>194</v>
      </c>
      <c r="Q12" s="145" t="str">
        <f>IF('TITOLI ARTISTICO-PROFESSIONALI '!C5=Elenchi!$P$3,"Esecuzione",IF('TITOLI ARTISTICO-PROFESSIONALI '!C5=Elenchi!$P$5,"Pubblicazione",IF('TITOLI ARTISTICO-PROFESSIONALI '!C5=Elenchi!$P$6,"Direzione","")))</f>
        <v/>
      </c>
      <c r="R12" s="38"/>
      <c r="Z12" s="90" t="s">
        <v>195</v>
      </c>
    </row>
    <row r="13" spans="1:26" ht="18.75">
      <c r="A13" s="259"/>
      <c r="B13" s="40" t="e">
        <f t="shared" si="0"/>
        <v>#N/A</v>
      </c>
      <c r="C13" s="259" t="s">
        <v>197</v>
      </c>
      <c r="D13" s="41"/>
      <c r="F13" s="27" t="s">
        <v>198</v>
      </c>
      <c r="H13" s="41" t="s">
        <v>196</v>
      </c>
      <c r="I13" s="82" t="s">
        <v>430</v>
      </c>
      <c r="J13" s="83"/>
      <c r="K13" s="114" t="e">
        <f>IF(OR('TITOLO DI ACCESSO'!#REF!&lt;&gt;"Nessun diploma",'TITOLO DI ACCESSO'!#REF!=""),"","Contratto")</f>
        <v>#REF!</v>
      </c>
      <c r="M13" s="31"/>
      <c r="N13" s="31"/>
      <c r="O13" s="70" t="s">
        <v>199</v>
      </c>
      <c r="Z13" s="90" t="s">
        <v>200</v>
      </c>
    </row>
    <row r="14" spans="1:26" ht="25.5">
      <c r="A14" s="259"/>
      <c r="B14" s="40" t="e">
        <f t="shared" si="0"/>
        <v>#N/A</v>
      </c>
      <c r="C14" s="259"/>
      <c r="D14" s="41"/>
      <c r="F14" s="27" t="s">
        <v>202</v>
      </c>
      <c r="H14" s="41" t="s">
        <v>201</v>
      </c>
      <c r="I14" s="82" t="s">
        <v>449</v>
      </c>
      <c r="J14" s="82"/>
      <c r="K14" s="83"/>
      <c r="M14" s="31"/>
      <c r="N14" s="31"/>
      <c r="O14" s="142" t="s">
        <v>205</v>
      </c>
      <c r="Q14" s="143" t="s">
        <v>206</v>
      </c>
      <c r="Z14" s="90" t="s">
        <v>207</v>
      </c>
    </row>
    <row r="15" spans="1:26" ht="18.75">
      <c r="A15" s="260"/>
      <c r="B15" s="40" t="e">
        <f t="shared" si="0"/>
        <v>#N/A</v>
      </c>
      <c r="C15" s="260" t="s">
        <v>209</v>
      </c>
      <c r="D15" s="42"/>
      <c r="F15" s="27" t="s">
        <v>210</v>
      </c>
      <c r="H15" s="336" t="s">
        <v>208</v>
      </c>
      <c r="I15" s="84" t="s">
        <v>467</v>
      </c>
      <c r="J15" s="83"/>
      <c r="K15" s="114" t="s">
        <v>204</v>
      </c>
      <c r="O15" s="70" t="s">
        <v>211</v>
      </c>
      <c r="Q15" s="146" t="e">
        <f>IF('TITOLO DI ACCESSO'!#REF!=K6,"NAZIONI",IF('TITOLO DI ACCESSO'!#REF!=K7,"","CONS_ITA"))</f>
        <v>#REF!</v>
      </c>
      <c r="Z15" s="90" t="s">
        <v>212</v>
      </c>
    </row>
    <row r="16" spans="1:26" ht="28.5">
      <c r="A16" s="259"/>
      <c r="B16" s="40" t="e">
        <f t="shared" si="0"/>
        <v>#N/A</v>
      </c>
      <c r="C16" s="259" t="s">
        <v>214</v>
      </c>
      <c r="D16" s="41"/>
      <c r="F16" s="27" t="s">
        <v>215</v>
      </c>
      <c r="H16" s="41" t="s">
        <v>213</v>
      </c>
      <c r="I16" s="82" t="s">
        <v>484</v>
      </c>
      <c r="J16" s="83"/>
      <c r="K16" s="114" t="e">
        <f>IF(OR('TITOLO DI ACCESSO'!#REF!&lt;&gt;"Nessun diploma",'TITOLO DI ACCESSO'!#REF!=""),"","Livello")</f>
        <v>#REF!</v>
      </c>
      <c r="Z16" s="90" t="s">
        <v>216</v>
      </c>
    </row>
    <row r="17" spans="1:26" ht="18.75">
      <c r="A17" s="259"/>
      <c r="B17" s="40" t="e">
        <f t="shared" si="0"/>
        <v>#N/A</v>
      </c>
      <c r="C17" s="259"/>
      <c r="D17" s="41"/>
      <c r="F17" s="27" t="s">
        <v>218</v>
      </c>
      <c r="H17" s="41" t="s">
        <v>217</v>
      </c>
      <c r="I17" s="82" t="s">
        <v>501</v>
      </c>
      <c r="J17" s="83"/>
      <c r="K17" s="83"/>
      <c r="Z17" s="90" t="s">
        <v>220</v>
      </c>
    </row>
    <row r="18" spans="1:26" ht="18.75">
      <c r="A18" s="259"/>
      <c r="B18" s="40" t="e">
        <f t="shared" si="0"/>
        <v>#N/A</v>
      </c>
      <c r="C18" s="259" t="s">
        <v>222</v>
      </c>
      <c r="D18" s="41"/>
      <c r="F18" s="27" t="s">
        <v>223</v>
      </c>
      <c r="H18" s="41" t="s">
        <v>221</v>
      </c>
      <c r="I18" s="82" t="s">
        <v>519</v>
      </c>
      <c r="J18" s="83"/>
      <c r="K18" s="114" t="s">
        <v>219</v>
      </c>
      <c r="Z18" s="90" t="s">
        <v>224</v>
      </c>
    </row>
    <row r="19" spans="1:26" ht="18.75">
      <c r="A19" s="260"/>
      <c r="B19" s="40" t="e">
        <f t="shared" si="0"/>
        <v>#N/A</v>
      </c>
      <c r="C19" s="260" t="s">
        <v>226</v>
      </c>
      <c r="D19" s="42"/>
      <c r="F19" s="27" t="s">
        <v>227</v>
      </c>
      <c r="H19" s="336" t="s">
        <v>225</v>
      </c>
      <c r="I19" s="84" t="s">
        <v>534</v>
      </c>
      <c r="J19" s="83"/>
      <c r="K19" s="114" t="e">
        <f>IF(OR('TITOLO DI ACCESSO'!#REF!&lt;&gt;"Nessun diploma",'TITOLO DI ACCESSO'!#REF!=""),"","CONS_ITA")</f>
        <v>#REF!</v>
      </c>
      <c r="Z19" s="90" t="s">
        <v>228</v>
      </c>
    </row>
    <row r="20" spans="1:26" ht="18.75">
      <c r="A20" s="259"/>
      <c r="B20" s="40" t="e">
        <f t="shared" si="0"/>
        <v>#N/A</v>
      </c>
      <c r="C20" s="259"/>
      <c r="D20" s="41"/>
      <c r="F20" s="27" t="s">
        <v>230</v>
      </c>
      <c r="H20" s="338" t="s">
        <v>229</v>
      </c>
      <c r="I20" s="82" t="s">
        <v>544</v>
      </c>
      <c r="J20" s="83"/>
      <c r="K20" s="83"/>
      <c r="T20" s="250" t="s">
        <v>231</v>
      </c>
      <c r="Z20" s="90" t="s">
        <v>232</v>
      </c>
    </row>
    <row r="21" spans="1:26" ht="18.75">
      <c r="A21" s="259"/>
      <c r="B21" s="40" t="e">
        <f t="shared" si="0"/>
        <v>#N/A</v>
      </c>
      <c r="C21" s="259" t="s">
        <v>234</v>
      </c>
      <c r="D21" s="41"/>
      <c r="F21" s="27" t="s">
        <v>235</v>
      </c>
      <c r="H21" s="41" t="s">
        <v>233</v>
      </c>
      <c r="I21" s="82" t="s">
        <v>552</v>
      </c>
      <c r="J21" s="82"/>
      <c r="L21" s="133"/>
      <c r="M21" s="121"/>
      <c r="N21" s="121"/>
      <c r="O21" s="73" t="s">
        <v>237</v>
      </c>
      <c r="P21" s="73" t="s">
        <v>238</v>
      </c>
      <c r="Q21" s="252" t="s">
        <v>239</v>
      </c>
      <c r="R21" s="250" t="s">
        <v>240</v>
      </c>
      <c r="T21" s="250" t="s">
        <v>241</v>
      </c>
      <c r="Z21" s="90" t="s">
        <v>242</v>
      </c>
    </row>
    <row r="22" spans="1:26" ht="18.75">
      <c r="A22" s="259"/>
      <c r="B22" s="40" t="e">
        <f t="shared" si="0"/>
        <v>#N/A</v>
      </c>
      <c r="C22" s="259"/>
      <c r="D22" s="41"/>
      <c r="F22" s="27" t="s">
        <v>244</v>
      </c>
      <c r="H22" s="41" t="s">
        <v>243</v>
      </c>
      <c r="I22" s="82" t="s">
        <v>560</v>
      </c>
      <c r="J22" s="83"/>
      <c r="K22" s="134">
        <v>2008</v>
      </c>
      <c r="L22" s="70" t="s">
        <v>25</v>
      </c>
      <c r="M22" s="122">
        <v>42309</v>
      </c>
      <c r="N22" s="123">
        <v>42674</v>
      </c>
      <c r="O22" s="124" t="b">
        <f>IF('TITOLO DI ACCESSO'!$C$9=Elenchi!$L$22,Elenchi!$M$22,IF('TITOLO DI ACCESSO'!$C$9=Elenchi!$L$23,Elenchi!$M$23,IF('TITOLO DI ACCESSO'!$C$9=Elenchi!$L$24,Elenchi!$M$24,IF('TITOLO DI ACCESSO'!$C$9=Elenchi!$L$25,Elenchi!$M$25,IF('TITOLO DI ACCESSO'!$C$9=Elenchi!$L$26,Elenchi!$M$26,IF('TITOLO DI ACCESSO'!$C$9=Elenchi!$L$27,Elenchi!$M$27,IF('TITOLO DI ACCESSO'!$C$9=Elenchi!$L$28,Elenchi!$M$28,IF('TITOLO DI ACCESSO'!$C$9=Elenchi!$L$29,Elenchi!$M$29))))))))</f>
        <v>0</v>
      </c>
      <c r="P22" s="124" t="b">
        <f>IF('TITOLO DI ACCESSO'!$C$21=Elenchi!$L$23,Elenchi!$M$23,IF('TITOLO DI ACCESSO'!$C$21=Elenchi!$L$24,Elenchi!$M$24,IF('TITOLO DI ACCESSO'!$C$21=Elenchi!$L$25,Elenchi!$M$25,IF('TITOLO DI ACCESSO'!$C$21=Elenchi!$L$26,Elenchi!$M$26,IF('TITOLO DI ACCESSO'!$C$21=Elenchi!$L$27,Elenchi!$M$27,IF('TITOLO DI ACCESSO'!$C$21=Elenchi!$L$28,Elenchi!$M$28,IF('TITOLO DI ACCESSO'!$C$21=Elenchi!$L$29,Elenchi!$M$29)))))))</f>
        <v>0</v>
      </c>
      <c r="Q22" s="253" t="b">
        <f>IF('TITOLO DI ACCESSO'!$C$33=Elenchi!$L$24,Elenchi!$M$24,IF('TITOLO DI ACCESSO'!$C$33=Elenchi!$L$25,Elenchi!$M$25,IF('TITOLO DI ACCESSO'!$C$33=Elenchi!$L$26,Elenchi!$M$26,IF('TITOLO DI ACCESSO'!$C$33=Elenchi!$L$27,Elenchi!$M$27,IF('TITOLO DI ACCESSO'!$C$33=Elenchi!$L$28,Elenchi!$M$28,IF('TITOLO DI ACCESSO'!$C$33=Elenchi!$L$29,Elenchi!$M$29))))))</f>
        <v>0</v>
      </c>
      <c r="R22" s="250">
        <v>2013</v>
      </c>
      <c r="T22" s="250" t="s">
        <v>245</v>
      </c>
      <c r="Z22" s="90" t="s">
        <v>246</v>
      </c>
    </row>
    <row r="23" spans="1:26" ht="18.75">
      <c r="A23" s="259"/>
      <c r="B23" s="40" t="e">
        <f t="shared" si="0"/>
        <v>#N/A</v>
      </c>
      <c r="C23" s="259" t="s">
        <v>248</v>
      </c>
      <c r="D23" s="41"/>
      <c r="F23" s="27" t="s">
        <v>249</v>
      </c>
      <c r="H23" s="41" t="s">
        <v>247</v>
      </c>
      <c r="I23" s="82" t="s">
        <v>569</v>
      </c>
      <c r="J23" s="83"/>
      <c r="K23" s="134">
        <v>2009</v>
      </c>
      <c r="L23" s="70" t="s">
        <v>30</v>
      </c>
      <c r="M23" s="122">
        <v>42675</v>
      </c>
      <c r="N23" s="123">
        <v>43039</v>
      </c>
      <c r="O23" s="125" t="b">
        <f>IF('TITOLO DI ACCESSO'!$C$9=Elenchi!$L$22,Elenchi!$N$22,IF('TITOLO DI ACCESSO'!$C$9=Elenchi!$L$23,Elenchi!$N$23,IF('TITOLO DI ACCESSO'!$C$9=Elenchi!$L$24,Elenchi!$N$24,IF('TITOLO DI ACCESSO'!$C$9=Elenchi!$L$25,Elenchi!$N$25,IF('TITOLO DI ACCESSO'!$C$9=Elenchi!$L$26,Elenchi!$N$26,IF('TITOLO DI ACCESSO'!$C$9=Elenchi!$L$27,Elenchi!$N$27,IF('TITOLO DI ACCESSO'!$C$9=Elenchi!$L$28,Elenchi!$N$28,IF('TITOLO DI ACCESSO'!$C$9=Elenchi!$L$29,Elenchi!$N$29))))))))</f>
        <v>0</v>
      </c>
      <c r="P23" s="125" t="b">
        <f>IF('TITOLO DI ACCESSO'!$C$21=Elenchi!$L$23,Elenchi!$N$23,IF('TITOLO DI ACCESSO'!$C$21=Elenchi!$L$24,Elenchi!$N$24,IF('TITOLO DI ACCESSO'!$C$21=Elenchi!$L$25,Elenchi!$N$25,IF('TITOLO DI ACCESSO'!$C$21=Elenchi!$L$26,Elenchi!$N$26,IF('TITOLO DI ACCESSO'!$C$21=Elenchi!$L$27,Elenchi!$N$27,IF('TITOLO DI ACCESSO'!$C$21=Elenchi!$L$28,Elenchi!$N$28,IF('TITOLO DI ACCESSO'!$C$21=Elenchi!$L$29,Elenchi!$N$29)))))))</f>
        <v>0</v>
      </c>
      <c r="Q23" s="254" t="b">
        <f>IF('TITOLO DI ACCESSO'!$C$33=Elenchi!$L$24,Elenchi!$N$24,IF('TITOLO DI ACCESSO'!$C$33=Elenchi!$L$25,Elenchi!$N$25,IF('TITOLO DI ACCESSO'!$C$33=Elenchi!$L$26,Elenchi!$N$26,IF('TITOLO DI ACCESSO'!$C$33=Elenchi!$L$27,Elenchi!$N$27,IF('TITOLO DI ACCESSO'!$C$33=Elenchi!$L$28,Elenchi!$N$28,IF('TITOLO DI ACCESSO'!$C$33=Elenchi!$L$29,Elenchi!$N$29))))))</f>
        <v>0</v>
      </c>
      <c r="R23" s="250">
        <f>R22+1</f>
        <v>2014</v>
      </c>
      <c r="Z23" s="90" t="s">
        <v>250</v>
      </c>
    </row>
    <row r="24" spans="1:26" ht="18.75">
      <c r="A24" s="259"/>
      <c r="B24" s="40" t="e">
        <f t="shared" si="0"/>
        <v>#N/A</v>
      </c>
      <c r="C24" s="259"/>
      <c r="D24" s="41"/>
      <c r="F24" s="27" t="s">
        <v>252</v>
      </c>
      <c r="H24" s="41" t="s">
        <v>251</v>
      </c>
      <c r="I24" s="82" t="s">
        <v>29</v>
      </c>
      <c r="J24" s="83"/>
      <c r="K24" s="134">
        <v>2010</v>
      </c>
      <c r="L24" s="70" t="s">
        <v>32</v>
      </c>
      <c r="M24" s="122">
        <v>43040</v>
      </c>
      <c r="N24" s="123">
        <v>43404</v>
      </c>
      <c r="O24" s="70"/>
      <c r="R24" s="250">
        <f t="shared" ref="R24:R29" si="2">R23+1</f>
        <v>2015</v>
      </c>
      <c r="Z24" s="90" t="s">
        <v>253</v>
      </c>
    </row>
    <row r="25" spans="1:26" ht="18.75">
      <c r="A25" s="259"/>
      <c r="B25" s="40" t="e">
        <f t="shared" si="0"/>
        <v>#N/A</v>
      </c>
      <c r="C25" s="259" t="s">
        <v>255</v>
      </c>
      <c r="D25" s="41"/>
      <c r="F25" s="27" t="s">
        <v>256</v>
      </c>
      <c r="H25" s="41" t="s">
        <v>254</v>
      </c>
      <c r="I25" s="82" t="s">
        <v>589</v>
      </c>
      <c r="J25" s="83"/>
      <c r="K25" s="134">
        <v>2011</v>
      </c>
      <c r="L25" s="70" t="s">
        <v>34</v>
      </c>
      <c r="M25" s="122">
        <v>43405</v>
      </c>
      <c r="N25" s="123">
        <v>43769</v>
      </c>
      <c r="O25" s="70"/>
      <c r="R25" s="250">
        <f t="shared" si="2"/>
        <v>2016</v>
      </c>
      <c r="Z25" s="90" t="s">
        <v>257</v>
      </c>
    </row>
    <row r="26" spans="1:26" ht="18.75">
      <c r="A26" s="259"/>
      <c r="B26" s="40" t="e">
        <f t="shared" si="0"/>
        <v>#N/A</v>
      </c>
      <c r="C26" s="259"/>
      <c r="D26" s="41"/>
      <c r="F26" s="27" t="s">
        <v>259</v>
      </c>
      <c r="H26" s="41" t="s">
        <v>258</v>
      </c>
      <c r="I26" s="82" t="s">
        <v>593</v>
      </c>
      <c r="J26" s="83"/>
      <c r="K26" s="134">
        <v>2012</v>
      </c>
      <c r="L26" s="70" t="s">
        <v>36</v>
      </c>
      <c r="M26" s="122">
        <v>43770</v>
      </c>
      <c r="N26" s="123">
        <v>44135</v>
      </c>
      <c r="O26" s="70"/>
      <c r="R26" s="250">
        <f t="shared" si="2"/>
        <v>2017</v>
      </c>
      <c r="Z26" s="90" t="s">
        <v>260</v>
      </c>
    </row>
    <row r="27" spans="1:26" ht="18.75">
      <c r="A27" s="259"/>
      <c r="B27" s="40" t="e">
        <f t="shared" si="0"/>
        <v>#N/A</v>
      </c>
      <c r="C27" s="259"/>
      <c r="D27" s="41"/>
      <c r="F27" s="27" t="s">
        <v>262</v>
      </c>
      <c r="H27" s="41" t="s">
        <v>261</v>
      </c>
      <c r="I27" s="82" t="s">
        <v>597</v>
      </c>
      <c r="J27" s="83"/>
      <c r="K27" s="135">
        <v>2013</v>
      </c>
      <c r="L27" s="70" t="s">
        <v>38</v>
      </c>
      <c r="M27" s="122">
        <v>44136</v>
      </c>
      <c r="N27" s="123">
        <v>44500</v>
      </c>
      <c r="O27" s="70"/>
      <c r="R27" s="250">
        <f t="shared" si="2"/>
        <v>2018</v>
      </c>
      <c r="Z27" s="90" t="s">
        <v>263</v>
      </c>
    </row>
    <row r="28" spans="1:26" ht="18.75">
      <c r="A28" s="259"/>
      <c r="B28" s="40" t="e">
        <f t="shared" si="0"/>
        <v>#N/A</v>
      </c>
      <c r="C28" s="259"/>
      <c r="D28" s="41"/>
      <c r="F28" s="27" t="s">
        <v>265</v>
      </c>
      <c r="H28" s="41" t="s">
        <v>264</v>
      </c>
      <c r="I28" s="82" t="s">
        <v>602</v>
      </c>
      <c r="J28" s="83"/>
      <c r="K28" s="135">
        <v>2014</v>
      </c>
      <c r="L28" s="117" t="s">
        <v>40</v>
      </c>
      <c r="M28" s="132">
        <v>44501</v>
      </c>
      <c r="N28" s="128">
        <v>44865</v>
      </c>
      <c r="O28" s="70"/>
      <c r="R28" s="250">
        <f t="shared" si="2"/>
        <v>2019</v>
      </c>
      <c r="Z28" s="90" t="s">
        <v>266</v>
      </c>
    </row>
    <row r="29" spans="1:26" ht="18.75">
      <c r="A29" s="259"/>
      <c r="B29" s="40" t="e">
        <f t="shared" si="0"/>
        <v>#N/A</v>
      </c>
      <c r="C29" s="259"/>
      <c r="D29" s="41"/>
      <c r="F29" s="27" t="s">
        <v>268</v>
      </c>
      <c r="H29" s="41" t="s">
        <v>267</v>
      </c>
      <c r="I29" s="82" t="s">
        <v>607</v>
      </c>
      <c r="J29" s="83"/>
      <c r="K29" s="135">
        <v>2015</v>
      </c>
      <c r="L29" s="70" t="s">
        <v>41</v>
      </c>
      <c r="M29" s="123">
        <v>44866</v>
      </c>
      <c r="N29" s="123">
        <v>45230</v>
      </c>
      <c r="O29" s="131"/>
      <c r="R29" s="250">
        <f t="shared" si="2"/>
        <v>2020</v>
      </c>
      <c r="Z29" s="90" t="s">
        <v>269</v>
      </c>
    </row>
    <row r="30" spans="1:26" ht="18.75">
      <c r="A30" s="259"/>
      <c r="B30" s="40" t="e">
        <f t="shared" si="0"/>
        <v>#N/A</v>
      </c>
      <c r="C30" s="259"/>
      <c r="D30" s="41"/>
      <c r="F30" s="27" t="s">
        <v>271</v>
      </c>
      <c r="H30" s="41" t="s">
        <v>270</v>
      </c>
      <c r="I30" s="82" t="s">
        <v>609</v>
      </c>
      <c r="J30" s="83"/>
      <c r="K30" s="135">
        <v>2016</v>
      </c>
      <c r="L30" s="70" t="s">
        <v>763</v>
      </c>
      <c r="M30" s="123">
        <v>45231</v>
      </c>
      <c r="N30" s="123">
        <v>45529</v>
      </c>
      <c r="Z30" s="90" t="s">
        <v>272</v>
      </c>
    </row>
    <row r="31" spans="1:26" ht="18.75">
      <c r="A31" s="259"/>
      <c r="B31" s="40" t="e">
        <f t="shared" si="0"/>
        <v>#N/A</v>
      </c>
      <c r="C31" s="259"/>
      <c r="D31" s="41"/>
      <c r="F31" s="27" t="s">
        <v>274</v>
      </c>
      <c r="H31" s="41" t="s">
        <v>273</v>
      </c>
      <c r="I31" s="82" t="s">
        <v>617</v>
      </c>
      <c r="J31" s="82"/>
      <c r="K31" s="135">
        <v>2017</v>
      </c>
      <c r="Z31" s="90" t="s">
        <v>276</v>
      </c>
    </row>
    <row r="32" spans="1:26" ht="18.75">
      <c r="A32" s="259"/>
      <c r="B32" s="40" t="e">
        <f t="shared" si="0"/>
        <v>#N/A</v>
      </c>
      <c r="C32" s="259"/>
      <c r="D32" s="41"/>
      <c r="F32" s="27" t="s">
        <v>278</v>
      </c>
      <c r="H32" s="41" t="s">
        <v>277</v>
      </c>
      <c r="I32" s="82" t="s">
        <v>625</v>
      </c>
      <c r="J32" s="83"/>
      <c r="K32" s="135">
        <v>2018</v>
      </c>
      <c r="L32" s="69"/>
      <c r="M32" s="129"/>
      <c r="N32" s="130"/>
      <c r="O32" s="329" t="s">
        <v>279</v>
      </c>
      <c r="Z32" s="90" t="s">
        <v>280</v>
      </c>
    </row>
    <row r="33" spans="1:26" ht="18.75">
      <c r="A33" s="259"/>
      <c r="B33" s="40" t="e">
        <f t="shared" si="0"/>
        <v>#N/A</v>
      </c>
      <c r="C33" s="259"/>
      <c r="D33" s="41"/>
      <c r="F33" s="27" t="s">
        <v>282</v>
      </c>
      <c r="H33" s="41" t="s">
        <v>281</v>
      </c>
      <c r="I33" s="82" t="s">
        <v>633</v>
      </c>
      <c r="J33" s="83"/>
      <c r="K33" s="135">
        <v>2019</v>
      </c>
      <c r="L33" s="69"/>
      <c r="M33" s="129"/>
      <c r="N33" s="130"/>
      <c r="O33" s="330" t="str">
        <f>IF('TITOLO DI ACCESSO'!$C$2=$A$2,"Storia",IF('TITOLO DI ACCESSO'!$C$2=$A$3,"Camera",""))</f>
        <v>Camera</v>
      </c>
      <c r="Z33" s="90" t="s">
        <v>283</v>
      </c>
    </row>
    <row r="34" spans="1:26" ht="18.75">
      <c r="A34" s="259"/>
      <c r="B34" s="40" t="e">
        <f t="shared" si="0"/>
        <v>#N/A</v>
      </c>
      <c r="C34" s="259"/>
      <c r="D34" s="41"/>
      <c r="F34" s="27" t="s">
        <v>285</v>
      </c>
      <c r="H34" s="41" t="s">
        <v>284</v>
      </c>
      <c r="I34" s="82" t="s">
        <v>642</v>
      </c>
      <c r="J34" s="83"/>
      <c r="K34" s="135">
        <v>2020</v>
      </c>
      <c r="L34" s="69"/>
      <c r="M34" s="129"/>
      <c r="N34" s="130"/>
      <c r="O34" s="322" t="s">
        <v>761</v>
      </c>
      <c r="Z34" s="90" t="s">
        <v>286</v>
      </c>
    </row>
    <row r="35" spans="1:26" ht="18.75">
      <c r="A35" s="259"/>
      <c r="B35" s="40" t="e">
        <f t="shared" si="0"/>
        <v>#N/A</v>
      </c>
      <c r="C35" s="259"/>
      <c r="D35" s="41"/>
      <c r="F35" s="27" t="s">
        <v>288</v>
      </c>
      <c r="H35" s="41" t="s">
        <v>287</v>
      </c>
      <c r="I35" s="82" t="s">
        <v>650</v>
      </c>
      <c r="J35" s="83"/>
      <c r="K35" s="135">
        <v>2021</v>
      </c>
      <c r="L35" s="69"/>
      <c r="M35" s="129"/>
      <c r="N35" s="130"/>
      <c r="O35" s="323" t="s">
        <v>762</v>
      </c>
      <c r="Z35" s="90" t="s">
        <v>290</v>
      </c>
    </row>
    <row r="36" spans="1:26" ht="18.75">
      <c r="A36" s="259"/>
      <c r="B36" s="40" t="e">
        <f t="shared" si="0"/>
        <v>#N/A</v>
      </c>
      <c r="C36" s="259"/>
      <c r="D36" s="41"/>
      <c r="F36" s="27" t="s">
        <v>292</v>
      </c>
      <c r="H36" s="43" t="s">
        <v>536</v>
      </c>
      <c r="I36" s="84" t="s">
        <v>758</v>
      </c>
      <c r="J36" s="83"/>
      <c r="K36" s="134">
        <v>2022</v>
      </c>
      <c r="L36" s="69"/>
      <c r="M36" s="129"/>
      <c r="N36" s="130"/>
      <c r="O36" s="322"/>
      <c r="Z36" s="90" t="s">
        <v>294</v>
      </c>
    </row>
    <row r="37" spans="1:26" ht="18.75">
      <c r="A37" s="259"/>
      <c r="B37" s="40" t="e">
        <f t="shared" si="0"/>
        <v>#N/A</v>
      </c>
      <c r="C37" s="259"/>
      <c r="D37" s="41"/>
      <c r="F37" s="27" t="s">
        <v>296</v>
      </c>
      <c r="H37" s="41" t="s">
        <v>291</v>
      </c>
      <c r="I37" s="82" t="s">
        <v>659</v>
      </c>
      <c r="J37" s="83"/>
      <c r="K37" s="135">
        <v>2023</v>
      </c>
      <c r="L37" s="69"/>
      <c r="M37" s="129"/>
      <c r="N37" s="130"/>
      <c r="O37" s="324"/>
      <c r="Z37" s="90" t="s">
        <v>297</v>
      </c>
    </row>
    <row r="38" spans="1:26" ht="18.75">
      <c r="A38" s="259"/>
      <c r="B38" s="40" t="e">
        <f t="shared" si="0"/>
        <v>#N/A</v>
      </c>
      <c r="C38" s="259"/>
      <c r="D38" s="41"/>
      <c r="F38" s="27" t="s">
        <v>299</v>
      </c>
      <c r="H38" s="337" t="s">
        <v>295</v>
      </c>
      <c r="I38" s="82" t="s">
        <v>662</v>
      </c>
      <c r="J38" s="84"/>
      <c r="K38" s="84"/>
      <c r="L38" s="69"/>
      <c r="M38" s="129"/>
      <c r="N38" s="130"/>
      <c r="O38" s="322"/>
      <c r="Z38" s="90" t="s">
        <v>301</v>
      </c>
    </row>
    <row r="39" spans="1:26" ht="18.75">
      <c r="A39" s="261"/>
      <c r="B39" s="40" t="e">
        <f t="shared" si="0"/>
        <v>#N/A</v>
      </c>
      <c r="C39" s="261"/>
      <c r="D39" s="266"/>
      <c r="F39" s="27" t="s">
        <v>303</v>
      </c>
      <c r="H39" s="41" t="s">
        <v>298</v>
      </c>
      <c r="I39" s="82" t="s">
        <v>666</v>
      </c>
      <c r="J39" s="83"/>
      <c r="K39" s="83"/>
      <c r="L39" s="69"/>
      <c r="M39" s="130"/>
      <c r="N39" s="130"/>
      <c r="O39" s="322" t="s">
        <v>304</v>
      </c>
      <c r="Z39" s="90" t="s">
        <v>305</v>
      </c>
    </row>
    <row r="40" spans="1:26" ht="25.5">
      <c r="A40" s="259"/>
      <c r="B40" s="40" t="e">
        <f t="shared" si="0"/>
        <v>#N/A</v>
      </c>
      <c r="C40" s="259"/>
      <c r="D40" s="41"/>
      <c r="F40" s="27" t="s">
        <v>307</v>
      </c>
      <c r="H40" s="41" t="s">
        <v>302</v>
      </c>
      <c r="I40" s="82" t="s">
        <v>675</v>
      </c>
      <c r="J40" s="83"/>
      <c r="K40" s="83"/>
      <c r="O40" s="322" t="s">
        <v>308</v>
      </c>
      <c r="Z40" s="90" t="s">
        <v>309</v>
      </c>
    </row>
    <row r="41" spans="1:26" ht="37.5" customHeight="1">
      <c r="A41" s="259"/>
      <c r="B41" s="40" t="e">
        <f t="shared" si="0"/>
        <v>#N/A</v>
      </c>
      <c r="C41" s="259"/>
      <c r="D41" s="41"/>
      <c r="F41" s="27" t="s">
        <v>311</v>
      </c>
      <c r="H41" s="41" t="s">
        <v>306</v>
      </c>
      <c r="I41" s="82" t="s">
        <v>717</v>
      </c>
      <c r="J41" s="83"/>
      <c r="K41" s="251" t="s">
        <v>312</v>
      </c>
      <c r="L41" s="69"/>
      <c r="M41" s="129"/>
      <c r="N41" s="130"/>
      <c r="O41" s="250" t="s">
        <v>313</v>
      </c>
      <c r="Z41" s="90" t="s">
        <v>314</v>
      </c>
    </row>
    <row r="42" spans="1:26" ht="18.75">
      <c r="A42" s="259"/>
      <c r="B42" s="40" t="e">
        <f t="shared" si="0"/>
        <v>#N/A</v>
      </c>
      <c r="C42" s="259"/>
      <c r="D42" s="41"/>
      <c r="F42" s="27" t="s">
        <v>316</v>
      </c>
      <c r="H42" s="41" t="s">
        <v>310</v>
      </c>
      <c r="I42" s="82" t="s">
        <v>680</v>
      </c>
      <c r="J42" s="83"/>
      <c r="K42" s="251" t="s">
        <v>317</v>
      </c>
      <c r="L42" s="69"/>
      <c r="M42" s="129"/>
      <c r="N42" s="130"/>
      <c r="O42" s="250" t="s">
        <v>318</v>
      </c>
      <c r="Z42" s="90" t="s">
        <v>319</v>
      </c>
    </row>
    <row r="43" spans="1:26" ht="18.75">
      <c r="A43" s="259"/>
      <c r="B43" s="40" t="e">
        <f t="shared" si="0"/>
        <v>#N/A</v>
      </c>
      <c r="C43" s="259"/>
      <c r="D43" s="41"/>
      <c r="F43" s="27" t="s">
        <v>321</v>
      </c>
      <c r="H43" s="41" t="s">
        <v>315</v>
      </c>
      <c r="I43" s="82" t="s">
        <v>681</v>
      </c>
      <c r="J43" s="83"/>
      <c r="K43" s="83"/>
      <c r="L43" s="69"/>
      <c r="M43" s="129"/>
      <c r="N43" s="130"/>
      <c r="O43" s="250"/>
      <c r="Z43" s="90" t="s">
        <v>322</v>
      </c>
    </row>
    <row r="44" spans="1:26" ht="25.5">
      <c r="A44" s="259"/>
      <c r="B44" s="40" t="e">
        <f t="shared" si="0"/>
        <v>#N/A</v>
      </c>
      <c r="C44" s="259"/>
      <c r="D44" s="41"/>
      <c r="F44" s="27" t="s">
        <v>324</v>
      </c>
      <c r="H44" s="41" t="s">
        <v>320</v>
      </c>
      <c r="I44" s="82" t="s">
        <v>682</v>
      </c>
      <c r="J44" s="83"/>
      <c r="K44" s="83"/>
      <c r="L44" s="69"/>
      <c r="M44" s="129"/>
      <c r="N44" s="130"/>
      <c r="O44" s="250" t="s">
        <v>325</v>
      </c>
      <c r="Z44" s="90" t="s">
        <v>326</v>
      </c>
    </row>
    <row r="45" spans="1:26" ht="38.25" customHeight="1">
      <c r="A45" s="259"/>
      <c r="B45" s="40" t="e">
        <f t="shared" si="0"/>
        <v>#N/A</v>
      </c>
      <c r="C45" s="259"/>
      <c r="D45" s="41"/>
      <c r="F45" s="27" t="s">
        <v>328</v>
      </c>
      <c r="H45" s="41" t="s">
        <v>323</v>
      </c>
      <c r="I45" s="82" t="s">
        <v>683</v>
      </c>
      <c r="J45" s="82"/>
      <c r="K45" s="82"/>
      <c r="L45" s="69"/>
      <c r="M45" s="129"/>
      <c r="N45" s="130"/>
      <c r="O45" s="250" t="s">
        <v>330</v>
      </c>
      <c r="Z45" s="90" t="s">
        <v>331</v>
      </c>
    </row>
    <row r="46" spans="1:26" ht="18.75">
      <c r="A46" s="259"/>
      <c r="B46" s="40" t="e">
        <f t="shared" si="0"/>
        <v>#N/A</v>
      </c>
      <c r="C46" s="259"/>
      <c r="D46" s="41"/>
      <c r="F46" s="27" t="s">
        <v>333</v>
      </c>
      <c r="H46" s="41" t="s">
        <v>327</v>
      </c>
      <c r="I46" s="82" t="s">
        <v>684</v>
      </c>
      <c r="J46" s="83"/>
      <c r="K46" s="83"/>
      <c r="L46" s="69"/>
      <c r="M46" s="129"/>
      <c r="N46" s="130"/>
      <c r="O46" s="250" t="s">
        <v>334</v>
      </c>
      <c r="Z46" s="90" t="s">
        <v>335</v>
      </c>
    </row>
    <row r="47" spans="1:26" ht="18.75">
      <c r="A47" s="259"/>
      <c r="B47" s="40" t="e">
        <f t="shared" si="0"/>
        <v>#N/A</v>
      </c>
      <c r="C47" s="259"/>
      <c r="D47" s="41"/>
      <c r="F47" s="27" t="s">
        <v>337</v>
      </c>
      <c r="H47" s="41" t="s">
        <v>332</v>
      </c>
      <c r="I47" s="82" t="s">
        <v>685</v>
      </c>
      <c r="J47" s="83"/>
      <c r="K47" s="83"/>
      <c r="L47" s="69"/>
      <c r="M47" s="129"/>
      <c r="N47" s="130"/>
      <c r="O47" s="250" t="s">
        <v>338</v>
      </c>
      <c r="Z47" s="90" t="s">
        <v>339</v>
      </c>
    </row>
    <row r="48" spans="1:26" ht="18.75">
      <c r="A48" s="259"/>
      <c r="B48" s="40" t="e">
        <f t="shared" si="0"/>
        <v>#N/A</v>
      </c>
      <c r="C48" s="259"/>
      <c r="D48" s="41"/>
      <c r="F48" s="27" t="s">
        <v>341</v>
      </c>
      <c r="H48" s="41" t="s">
        <v>336</v>
      </c>
      <c r="I48" s="82" t="s">
        <v>686</v>
      </c>
      <c r="J48" s="83"/>
      <c r="K48" s="83"/>
      <c r="L48" s="69"/>
      <c r="M48" s="130"/>
      <c r="N48" s="130"/>
      <c r="O48" s="322"/>
      <c r="Z48" s="90" t="s">
        <v>342</v>
      </c>
    </row>
    <row r="49" spans="1:26" ht="18.75">
      <c r="A49" s="259"/>
      <c r="B49" s="40" t="e">
        <f t="shared" si="0"/>
        <v>#N/A</v>
      </c>
      <c r="C49" s="259"/>
      <c r="D49" s="41"/>
      <c r="F49" s="27" t="s">
        <v>344</v>
      </c>
      <c r="H49" s="41" t="s">
        <v>340</v>
      </c>
      <c r="I49" s="82" t="s">
        <v>687</v>
      </c>
      <c r="J49" s="83"/>
      <c r="K49" s="83"/>
      <c r="O49" s="323" t="s">
        <v>289</v>
      </c>
      <c r="Z49" s="90" t="s">
        <v>345</v>
      </c>
    </row>
    <row r="50" spans="1:26" ht="25.5">
      <c r="A50" s="259"/>
      <c r="B50" s="40" t="e">
        <f t="shared" si="0"/>
        <v>#N/A</v>
      </c>
      <c r="C50" s="259"/>
      <c r="D50" s="41"/>
      <c r="F50" s="27" t="s">
        <v>347</v>
      </c>
      <c r="H50" s="41" t="s">
        <v>343</v>
      </c>
      <c r="I50" s="82" t="s">
        <v>688</v>
      </c>
      <c r="J50" s="83"/>
      <c r="K50" s="83"/>
      <c r="O50" s="250" t="s">
        <v>293</v>
      </c>
      <c r="Z50" s="90" t="s">
        <v>348</v>
      </c>
    </row>
    <row r="51" spans="1:26" ht="18.75">
      <c r="A51" s="259"/>
      <c r="B51" s="40" t="e">
        <f t="shared" si="0"/>
        <v>#N/A</v>
      </c>
      <c r="C51" s="259"/>
      <c r="D51" s="41"/>
      <c r="F51" s="27" t="s">
        <v>350</v>
      </c>
      <c r="H51" s="41" t="s">
        <v>346</v>
      </c>
      <c r="I51" s="82" t="s">
        <v>689</v>
      </c>
      <c r="J51" s="83"/>
      <c r="K51" s="83"/>
      <c r="O51" s="322" t="s">
        <v>351</v>
      </c>
      <c r="Z51" s="90" t="s">
        <v>352</v>
      </c>
    </row>
    <row r="52" spans="1:26" ht="18.75">
      <c r="A52" s="259"/>
      <c r="B52" s="40" t="e">
        <f t="shared" si="0"/>
        <v>#N/A</v>
      </c>
      <c r="C52" s="259"/>
      <c r="D52" s="41"/>
      <c r="F52" s="27" t="s">
        <v>354</v>
      </c>
      <c r="H52" s="41" t="s">
        <v>349</v>
      </c>
      <c r="I52" s="82" t="s">
        <v>690</v>
      </c>
      <c r="J52" s="82"/>
      <c r="K52" s="82"/>
      <c r="O52" s="322"/>
      <c r="Z52" s="90" t="s">
        <v>356</v>
      </c>
    </row>
    <row r="53" spans="1:26" ht="30.75" customHeight="1">
      <c r="A53" s="260"/>
      <c r="B53" s="40" t="e">
        <f t="shared" si="0"/>
        <v>#N/A</v>
      </c>
      <c r="C53" s="260"/>
      <c r="D53" s="42"/>
      <c r="F53" s="27" t="s">
        <v>358</v>
      </c>
      <c r="H53" s="41" t="s">
        <v>353</v>
      </c>
      <c r="I53" s="82" t="s">
        <v>692</v>
      </c>
      <c r="J53" s="83"/>
      <c r="K53" s="83"/>
      <c r="O53" s="250" t="s">
        <v>359</v>
      </c>
      <c r="Z53" s="90" t="s">
        <v>360</v>
      </c>
    </row>
    <row r="54" spans="1:26" ht="43.5" customHeight="1">
      <c r="A54" s="259"/>
      <c r="B54" s="40" t="e">
        <f t="shared" si="0"/>
        <v>#N/A</v>
      </c>
      <c r="C54" s="259"/>
      <c r="D54" s="41"/>
      <c r="F54" s="27" t="s">
        <v>362</v>
      </c>
      <c r="H54" s="336" t="s">
        <v>357</v>
      </c>
      <c r="I54" s="84" t="s">
        <v>694</v>
      </c>
      <c r="J54" s="83"/>
      <c r="K54" s="83"/>
      <c r="O54" s="250" t="s">
        <v>363</v>
      </c>
      <c r="Z54" s="90" t="s">
        <v>364</v>
      </c>
    </row>
    <row r="55" spans="1:26" ht="18.75">
      <c r="A55" s="259"/>
      <c r="B55" s="40" t="e">
        <f t="shared" si="0"/>
        <v>#N/A</v>
      </c>
      <c r="C55" s="259"/>
      <c r="D55" s="41"/>
      <c r="F55" s="27" t="s">
        <v>366</v>
      </c>
      <c r="H55" s="41" t="s">
        <v>361</v>
      </c>
      <c r="I55" s="82" t="s">
        <v>693</v>
      </c>
      <c r="J55" s="83"/>
      <c r="K55" s="83"/>
      <c r="O55" s="250" t="s">
        <v>367</v>
      </c>
      <c r="Z55" s="90" t="s">
        <v>368</v>
      </c>
    </row>
    <row r="56" spans="1:26" ht="18.75">
      <c r="A56" s="259"/>
      <c r="B56" s="40" t="e">
        <f t="shared" si="0"/>
        <v>#N/A</v>
      </c>
      <c r="C56" s="259"/>
      <c r="D56" s="41"/>
      <c r="F56" s="27" t="s">
        <v>370</v>
      </c>
      <c r="H56" s="41" t="s">
        <v>365</v>
      </c>
      <c r="I56" s="82" t="s">
        <v>695</v>
      </c>
      <c r="J56" s="83"/>
      <c r="K56" s="83"/>
      <c r="O56" s="250"/>
      <c r="Z56" s="90" t="s">
        <v>371</v>
      </c>
    </row>
    <row r="57" spans="1:26" ht="18.75">
      <c r="A57" s="259"/>
      <c r="B57" s="40" t="e">
        <f t="shared" si="0"/>
        <v>#N/A</v>
      </c>
      <c r="C57" s="259"/>
      <c r="D57" s="41"/>
      <c r="F57" s="27" t="s">
        <v>373</v>
      </c>
      <c r="H57" s="41" t="s">
        <v>369</v>
      </c>
      <c r="I57" s="82" t="s">
        <v>696</v>
      </c>
      <c r="J57" s="83"/>
      <c r="K57" s="83"/>
      <c r="O57" s="250" t="s">
        <v>374</v>
      </c>
      <c r="Z57" s="90" t="s">
        <v>375</v>
      </c>
    </row>
    <row r="58" spans="1:26" ht="42" customHeight="1">
      <c r="A58" s="259"/>
      <c r="B58" s="40" t="e">
        <f t="shared" si="0"/>
        <v>#N/A</v>
      </c>
      <c r="C58" s="259"/>
      <c r="D58" s="41"/>
      <c r="F58" s="27" t="s">
        <v>377</v>
      </c>
      <c r="H58" s="41" t="s">
        <v>372</v>
      </c>
      <c r="I58" s="82" t="s">
        <v>697</v>
      </c>
      <c r="J58" s="83"/>
      <c r="K58" s="83"/>
      <c r="O58" s="250" t="s">
        <v>378</v>
      </c>
      <c r="Z58" s="90" t="s">
        <v>379</v>
      </c>
    </row>
    <row r="59" spans="1:26" ht="18.75">
      <c r="A59" s="259"/>
      <c r="B59" s="40" t="e">
        <f t="shared" si="0"/>
        <v>#N/A</v>
      </c>
      <c r="C59" s="259"/>
      <c r="D59" s="41"/>
      <c r="F59" s="27" t="s">
        <v>381</v>
      </c>
      <c r="H59" s="41" t="s">
        <v>376</v>
      </c>
      <c r="I59" s="82" t="s">
        <v>698</v>
      </c>
      <c r="J59" s="84"/>
      <c r="K59" s="84"/>
      <c r="O59" s="250" t="s">
        <v>383</v>
      </c>
      <c r="Z59" s="90" t="s">
        <v>384</v>
      </c>
    </row>
    <row r="60" spans="1:26" ht="19.5" customHeight="1">
      <c r="A60" s="259"/>
      <c r="B60" s="40" t="e">
        <f t="shared" si="0"/>
        <v>#N/A</v>
      </c>
      <c r="C60" s="259"/>
      <c r="D60" s="41"/>
      <c r="F60" s="27" t="s">
        <v>386</v>
      </c>
      <c r="H60" s="41" t="s">
        <v>380</v>
      </c>
      <c r="I60" s="82" t="s">
        <v>699</v>
      </c>
      <c r="J60" s="83"/>
      <c r="K60" s="83"/>
      <c r="Z60" s="90" t="s">
        <v>387</v>
      </c>
    </row>
    <row r="61" spans="1:26" ht="22.5" customHeight="1">
      <c r="A61" s="259"/>
      <c r="B61" s="40" t="e">
        <f t="shared" si="0"/>
        <v>#N/A</v>
      </c>
      <c r="C61" s="259"/>
      <c r="D61" s="41"/>
      <c r="F61" s="27" t="s">
        <v>389</v>
      </c>
      <c r="H61" s="41" t="s">
        <v>385</v>
      </c>
      <c r="I61" s="82" t="s">
        <v>700</v>
      </c>
      <c r="J61" s="83"/>
      <c r="K61" s="83"/>
      <c r="O61" s="250" t="s">
        <v>390</v>
      </c>
      <c r="Z61" s="90" t="s">
        <v>391</v>
      </c>
    </row>
    <row r="62" spans="1:26" ht="37.5" customHeight="1">
      <c r="A62" s="259"/>
      <c r="B62" s="40" t="e">
        <f t="shared" si="0"/>
        <v>#N/A</v>
      </c>
      <c r="C62" s="259"/>
      <c r="D62" s="41"/>
      <c r="F62" s="27" t="s">
        <v>393</v>
      </c>
      <c r="H62" s="41" t="s">
        <v>388</v>
      </c>
      <c r="I62" s="82" t="s">
        <v>701</v>
      </c>
      <c r="J62" s="83"/>
      <c r="K62" s="83"/>
      <c r="O62" s="250" t="s">
        <v>394</v>
      </c>
      <c r="Z62" s="90" t="s">
        <v>395</v>
      </c>
    </row>
    <row r="63" spans="1:26" ht="18.75">
      <c r="A63" s="259"/>
      <c r="B63" s="40" t="e">
        <f t="shared" si="0"/>
        <v>#N/A</v>
      </c>
      <c r="C63" s="259"/>
      <c r="D63" s="41"/>
      <c r="F63" s="27" t="s">
        <v>397</v>
      </c>
      <c r="H63" s="41" t="s">
        <v>392</v>
      </c>
      <c r="I63" s="82" t="s">
        <v>26</v>
      </c>
      <c r="J63" s="83"/>
      <c r="K63" s="83"/>
      <c r="O63" s="250" t="s">
        <v>398</v>
      </c>
      <c r="Z63" s="90" t="s">
        <v>399</v>
      </c>
    </row>
    <row r="64" spans="1:26" ht="18.75">
      <c r="A64" s="259"/>
      <c r="B64" s="40" t="e">
        <f t="shared" si="0"/>
        <v>#N/A</v>
      </c>
      <c r="C64" s="259"/>
      <c r="D64" s="41"/>
      <c r="F64" s="27" t="s">
        <v>401</v>
      </c>
      <c r="H64" s="41" t="s">
        <v>400</v>
      </c>
      <c r="I64" s="82" t="s">
        <v>706</v>
      </c>
      <c r="J64" s="83"/>
      <c r="K64" s="83"/>
      <c r="Z64" s="90" t="s">
        <v>402</v>
      </c>
    </row>
    <row r="65" spans="1:26" ht="18.75">
      <c r="A65" s="258"/>
      <c r="B65" s="40" t="e">
        <f t="shared" si="0"/>
        <v>#N/A</v>
      </c>
      <c r="C65" s="258"/>
      <c r="D65" s="40"/>
      <c r="F65" s="27" t="s">
        <v>404</v>
      </c>
      <c r="H65" s="41" t="s">
        <v>403</v>
      </c>
      <c r="I65" s="82" t="s">
        <v>703</v>
      </c>
      <c r="J65" s="83"/>
      <c r="K65" s="83"/>
      <c r="O65" s="263"/>
      <c r="Z65" s="90" t="s">
        <v>405</v>
      </c>
    </row>
    <row r="66" spans="1:26" ht="18.75">
      <c r="A66" s="259"/>
      <c r="B66" s="40" t="e">
        <f t="shared" si="0"/>
        <v>#N/A</v>
      </c>
      <c r="C66" s="259"/>
      <c r="D66" s="41"/>
      <c r="F66" s="27" t="s">
        <v>759</v>
      </c>
      <c r="H66" s="41" t="s">
        <v>406</v>
      </c>
      <c r="I66" s="82" t="s">
        <v>707</v>
      </c>
      <c r="J66" s="83"/>
      <c r="K66" s="83"/>
      <c r="O66" s="263"/>
      <c r="Z66" s="90" t="s">
        <v>408</v>
      </c>
    </row>
    <row r="67" spans="1:26" ht="18.75">
      <c r="A67" s="259"/>
      <c r="B67" s="40" t="e">
        <f t="shared" ref="B67:B112" si="3">VLOOKUP(A67,$H$2:$I$718,2,FALSE)</f>
        <v>#N/A</v>
      </c>
      <c r="C67" s="259"/>
      <c r="D67" s="41"/>
      <c r="F67" s="27" t="s">
        <v>407</v>
      </c>
      <c r="H67" s="41" t="s">
        <v>406</v>
      </c>
      <c r="I67" s="82" t="s">
        <v>704</v>
      </c>
      <c r="J67" s="82"/>
      <c r="K67" s="82"/>
      <c r="O67" s="263"/>
      <c r="Z67" s="90" t="s">
        <v>411</v>
      </c>
    </row>
    <row r="68" spans="1:26" ht="18.75">
      <c r="A68" s="259"/>
      <c r="B68" s="40" t="e">
        <f t="shared" si="3"/>
        <v>#N/A</v>
      </c>
      <c r="C68" s="259"/>
      <c r="D68" s="41"/>
      <c r="F68" s="27" t="s">
        <v>409</v>
      </c>
      <c r="H68" s="41" t="s">
        <v>412</v>
      </c>
      <c r="I68" s="82" t="s">
        <v>705</v>
      </c>
      <c r="J68" s="83"/>
      <c r="K68" s="83"/>
      <c r="O68" s="263"/>
      <c r="Z68" s="90" t="s">
        <v>414</v>
      </c>
    </row>
    <row r="69" spans="1:26" ht="18.75">
      <c r="A69" s="262"/>
      <c r="B69" s="40" t="e">
        <f t="shared" si="3"/>
        <v>#N/A</v>
      </c>
      <c r="C69" s="262"/>
      <c r="D69" s="43"/>
      <c r="F69" s="27" t="s">
        <v>413</v>
      </c>
      <c r="H69" s="41" t="s">
        <v>396</v>
      </c>
      <c r="I69" s="82" t="s">
        <v>702</v>
      </c>
      <c r="J69" s="83"/>
      <c r="K69" s="83"/>
      <c r="O69" s="263"/>
      <c r="Z69" s="90" t="s">
        <v>416</v>
      </c>
    </row>
    <row r="70" spans="1:26" ht="18.75">
      <c r="A70" s="259"/>
      <c r="B70" s="40" t="e">
        <f t="shared" si="3"/>
        <v>#N/A</v>
      </c>
      <c r="C70" s="259"/>
      <c r="D70" s="41"/>
      <c r="F70" s="27" t="s">
        <v>415</v>
      </c>
      <c r="H70" s="41" t="s">
        <v>708</v>
      </c>
      <c r="I70" s="82" t="s">
        <v>709</v>
      </c>
      <c r="J70" s="83"/>
      <c r="K70" s="83"/>
      <c r="Z70" s="90" t="s">
        <v>418</v>
      </c>
    </row>
    <row r="71" spans="1:26" ht="18.75">
      <c r="A71" s="259"/>
      <c r="B71" s="40" t="e">
        <f t="shared" si="3"/>
        <v>#N/A</v>
      </c>
      <c r="C71" s="259"/>
      <c r="D71" s="41"/>
      <c r="F71" s="27" t="s">
        <v>417</v>
      </c>
      <c r="H71" s="41" t="s">
        <v>419</v>
      </c>
      <c r="I71" s="82" t="s">
        <v>710</v>
      </c>
      <c r="J71" s="83"/>
      <c r="K71" s="83"/>
      <c r="Z71" s="90" t="s">
        <v>421</v>
      </c>
    </row>
    <row r="72" spans="1:26" ht="34.5">
      <c r="A72" s="259"/>
      <c r="B72" s="40" t="e">
        <f t="shared" si="3"/>
        <v>#N/A</v>
      </c>
      <c r="C72" s="259"/>
      <c r="D72" s="41"/>
      <c r="F72" s="27" t="s">
        <v>420</v>
      </c>
      <c r="H72" s="41" t="s">
        <v>422</v>
      </c>
      <c r="I72" s="82" t="s">
        <v>711</v>
      </c>
      <c r="J72" s="83"/>
      <c r="K72" s="83"/>
      <c r="Z72" s="90" t="s">
        <v>424</v>
      </c>
    </row>
    <row r="73" spans="1:26" ht="18.75">
      <c r="A73" s="259"/>
      <c r="B73" s="40" t="e">
        <f t="shared" si="3"/>
        <v>#N/A</v>
      </c>
      <c r="C73" s="259"/>
      <c r="D73" s="41"/>
      <c r="F73" s="27" t="s">
        <v>423</v>
      </c>
      <c r="H73" s="41" t="s">
        <v>425</v>
      </c>
      <c r="I73" s="82" t="s">
        <v>712</v>
      </c>
      <c r="J73" s="83"/>
      <c r="K73" s="83"/>
      <c r="Z73" s="90" t="s">
        <v>427</v>
      </c>
    </row>
    <row r="74" spans="1:26" ht="18.75">
      <c r="A74" s="259"/>
      <c r="B74" s="40" t="e">
        <f t="shared" si="3"/>
        <v>#N/A</v>
      </c>
      <c r="C74" s="259"/>
      <c r="D74" s="41"/>
      <c r="F74" s="27" t="s">
        <v>426</v>
      </c>
      <c r="H74" s="41" t="s">
        <v>428</v>
      </c>
      <c r="I74" s="82" t="s">
        <v>713</v>
      </c>
      <c r="J74" s="82"/>
      <c r="K74" s="82"/>
      <c r="Z74" s="90" t="s">
        <v>431</v>
      </c>
    </row>
    <row r="75" spans="1:26" ht="18.75">
      <c r="A75" s="259"/>
      <c r="B75" s="40" t="e">
        <f t="shared" si="3"/>
        <v>#N/A</v>
      </c>
      <c r="C75" s="259"/>
      <c r="D75" s="41"/>
      <c r="F75" s="27" t="s">
        <v>429</v>
      </c>
      <c r="H75" s="41" t="s">
        <v>432</v>
      </c>
      <c r="I75" s="82" t="s">
        <v>714</v>
      </c>
      <c r="J75" s="83"/>
      <c r="K75" s="83"/>
      <c r="Z75" s="90" t="s">
        <v>434</v>
      </c>
    </row>
    <row r="76" spans="1:26" ht="18.75">
      <c r="A76" s="259"/>
      <c r="B76" s="40" t="e">
        <f t="shared" si="3"/>
        <v>#N/A</v>
      </c>
      <c r="C76" s="259"/>
      <c r="D76" s="41"/>
      <c r="F76" s="27" t="s">
        <v>433</v>
      </c>
      <c r="H76" s="41" t="s">
        <v>435</v>
      </c>
      <c r="I76" s="82" t="s">
        <v>715</v>
      </c>
      <c r="J76" s="83"/>
      <c r="K76" s="83"/>
      <c r="Z76" s="90" t="s">
        <v>437</v>
      </c>
    </row>
    <row r="77" spans="1:26" ht="18.75">
      <c r="A77" s="259"/>
      <c r="B77" s="40" t="e">
        <f t="shared" si="3"/>
        <v>#N/A</v>
      </c>
      <c r="C77" s="259"/>
      <c r="D77" s="41"/>
      <c r="F77" s="27" t="s">
        <v>436</v>
      </c>
      <c r="H77" s="41" t="s">
        <v>438</v>
      </c>
      <c r="I77" s="82" t="s">
        <v>716</v>
      </c>
      <c r="J77" s="83"/>
      <c r="K77" s="83"/>
      <c r="Z77" s="90" t="s">
        <v>440</v>
      </c>
    </row>
    <row r="78" spans="1:26" ht="18.75">
      <c r="A78" s="259"/>
      <c r="B78" s="40" t="e">
        <f t="shared" si="3"/>
        <v>#N/A</v>
      </c>
      <c r="C78" s="259"/>
      <c r="D78" s="41"/>
      <c r="F78" s="27" t="s">
        <v>439</v>
      </c>
      <c r="H78" s="338" t="s">
        <v>441</v>
      </c>
      <c r="I78" s="86" t="s">
        <v>717</v>
      </c>
      <c r="J78" s="83"/>
      <c r="K78" s="83"/>
      <c r="Z78" s="90" t="s">
        <v>443</v>
      </c>
    </row>
    <row r="79" spans="1:26" ht="18.75">
      <c r="A79" s="259"/>
      <c r="B79" s="40" t="e">
        <f t="shared" si="3"/>
        <v>#N/A</v>
      </c>
      <c r="C79" s="259"/>
      <c r="D79" s="41"/>
      <c r="F79" s="28" t="s">
        <v>442</v>
      </c>
      <c r="H79" s="41" t="s">
        <v>444</v>
      </c>
      <c r="I79" s="82" t="s">
        <v>718</v>
      </c>
      <c r="J79" s="83"/>
      <c r="K79" s="83"/>
      <c r="Z79" s="90" t="s">
        <v>446</v>
      </c>
    </row>
    <row r="80" spans="1:26" ht="18.75">
      <c r="A80" s="259"/>
      <c r="B80" s="40" t="e">
        <f t="shared" si="3"/>
        <v>#N/A</v>
      </c>
      <c r="C80" s="259"/>
      <c r="D80" s="41"/>
      <c r="F80" s="27" t="s">
        <v>445</v>
      </c>
      <c r="H80" s="41" t="s">
        <v>447</v>
      </c>
      <c r="I80" s="82" t="s">
        <v>719</v>
      </c>
      <c r="J80" s="82"/>
      <c r="K80" s="82"/>
      <c r="Z80" s="90" t="s">
        <v>450</v>
      </c>
    </row>
    <row r="81" spans="1:26" ht="18.75">
      <c r="A81" s="259"/>
      <c r="B81" s="40" t="e">
        <f t="shared" si="3"/>
        <v>#N/A</v>
      </c>
      <c r="C81" s="259"/>
      <c r="D81" s="41"/>
      <c r="F81" s="28" t="s">
        <v>448</v>
      </c>
      <c r="H81" s="41" t="s">
        <v>451</v>
      </c>
      <c r="I81" s="82" t="s">
        <v>720</v>
      </c>
      <c r="J81" s="83"/>
      <c r="K81" s="83"/>
      <c r="Z81" s="90" t="s">
        <v>453</v>
      </c>
    </row>
    <row r="82" spans="1:26" ht="18.75">
      <c r="A82" s="260"/>
      <c r="B82" s="40" t="e">
        <f t="shared" si="3"/>
        <v>#N/A</v>
      </c>
      <c r="C82" s="260"/>
      <c r="D82" s="42"/>
      <c r="F82" s="28" t="s">
        <v>452</v>
      </c>
      <c r="H82" s="336" t="s">
        <v>454</v>
      </c>
      <c r="I82" s="84" t="s">
        <v>722</v>
      </c>
      <c r="J82" s="83"/>
      <c r="K82" s="83"/>
      <c r="Z82" s="90" t="s">
        <v>456</v>
      </c>
    </row>
    <row r="83" spans="1:26" ht="19.5" thickBot="1">
      <c r="A83" s="259"/>
      <c r="B83" s="40" t="e">
        <f t="shared" si="3"/>
        <v>#N/A</v>
      </c>
      <c r="C83" s="259"/>
      <c r="D83" s="41"/>
      <c r="F83" s="29" t="s">
        <v>455</v>
      </c>
      <c r="H83" s="41" t="s">
        <v>457</v>
      </c>
      <c r="I83" s="82" t="s">
        <v>721</v>
      </c>
      <c r="J83" s="83"/>
      <c r="K83" s="83"/>
      <c r="Z83" s="90" t="s">
        <v>459</v>
      </c>
    </row>
    <row r="84" spans="1:26" ht="18.75">
      <c r="A84" s="260"/>
      <c r="B84" s="40" t="e">
        <f t="shared" si="3"/>
        <v>#N/A</v>
      </c>
      <c r="C84" s="260"/>
      <c r="D84" s="42"/>
      <c r="F84" s="2" t="s">
        <v>458</v>
      </c>
      <c r="H84" s="336" t="s">
        <v>460</v>
      </c>
      <c r="I84" s="84" t="s">
        <v>723</v>
      </c>
      <c r="J84" s="83"/>
      <c r="K84" s="83"/>
      <c r="Z84" s="90" t="s">
        <v>461</v>
      </c>
    </row>
    <row r="85" spans="1:26" ht="18.75">
      <c r="A85" s="259"/>
      <c r="B85" s="40" t="e">
        <f t="shared" si="3"/>
        <v>#N/A</v>
      </c>
      <c r="C85" s="259"/>
      <c r="D85" s="41"/>
      <c r="H85" s="41" t="s">
        <v>462</v>
      </c>
      <c r="I85" s="82" t="s">
        <v>724</v>
      </c>
      <c r="J85" s="83"/>
      <c r="K85" s="83"/>
      <c r="Z85" s="90" t="s">
        <v>463</v>
      </c>
    </row>
    <row r="86" spans="1:26" ht="18.75">
      <c r="A86" s="259"/>
      <c r="B86" s="40" t="e">
        <f t="shared" si="3"/>
        <v>#N/A</v>
      </c>
      <c r="C86" s="259"/>
      <c r="D86" s="41"/>
      <c r="H86" s="41" t="s">
        <v>464</v>
      </c>
      <c r="I86" s="82" t="s">
        <v>725</v>
      </c>
      <c r="J86" s="83"/>
      <c r="K86" s="83"/>
      <c r="Z86" s="90" t="s">
        <v>465</v>
      </c>
    </row>
    <row r="87" spans="1:26" ht="18.75">
      <c r="A87" s="259"/>
      <c r="B87" s="40" t="e">
        <f t="shared" si="3"/>
        <v>#N/A</v>
      </c>
      <c r="C87" s="259"/>
      <c r="D87" s="41"/>
      <c r="H87" s="41" t="s">
        <v>466</v>
      </c>
      <c r="I87" s="82" t="s">
        <v>726</v>
      </c>
      <c r="J87" s="84"/>
      <c r="K87" s="84"/>
      <c r="Z87" s="90" t="s">
        <v>468</v>
      </c>
    </row>
    <row r="88" spans="1:26" ht="18.75">
      <c r="A88" s="259"/>
      <c r="B88" s="40" t="e">
        <f t="shared" si="3"/>
        <v>#N/A</v>
      </c>
      <c r="C88" s="259"/>
      <c r="D88" s="41"/>
      <c r="H88" s="41" t="s">
        <v>469</v>
      </c>
      <c r="I88" s="82" t="s">
        <v>727</v>
      </c>
      <c r="J88" s="83"/>
      <c r="K88" s="83"/>
      <c r="Z88" s="90" t="s">
        <v>470</v>
      </c>
    </row>
    <row r="89" spans="1:26" ht="18.75">
      <c r="A89" s="259"/>
      <c r="B89" s="40" t="e">
        <f t="shared" si="3"/>
        <v>#N/A</v>
      </c>
      <c r="C89" s="259"/>
      <c r="D89" s="41"/>
      <c r="H89" s="41" t="s">
        <v>471</v>
      </c>
      <c r="I89" s="82" t="s">
        <v>728</v>
      </c>
      <c r="J89" s="83"/>
      <c r="K89" s="83"/>
      <c r="Z89" s="90" t="s">
        <v>472</v>
      </c>
    </row>
    <row r="90" spans="1:26" ht="18.75">
      <c r="A90" s="259"/>
      <c r="B90" s="40" t="e">
        <f t="shared" si="3"/>
        <v>#N/A</v>
      </c>
      <c r="C90" s="259"/>
      <c r="D90" s="41"/>
      <c r="H90" s="41" t="s">
        <v>473</v>
      </c>
      <c r="I90" s="82" t="s">
        <v>729</v>
      </c>
      <c r="J90" s="83"/>
      <c r="K90" s="83"/>
      <c r="Z90" s="90" t="s">
        <v>474</v>
      </c>
    </row>
    <row r="91" spans="1:26" ht="18.75">
      <c r="A91" s="259"/>
      <c r="B91" s="40" t="e">
        <f t="shared" si="3"/>
        <v>#N/A</v>
      </c>
      <c r="C91" s="259"/>
      <c r="D91" s="41"/>
      <c r="H91" s="41" t="s">
        <v>475</v>
      </c>
      <c r="I91" s="82" t="s">
        <v>730</v>
      </c>
      <c r="J91" s="83"/>
      <c r="K91" s="83"/>
      <c r="Z91" s="90" t="s">
        <v>476</v>
      </c>
    </row>
    <row r="92" spans="1:26" ht="18.75">
      <c r="A92" s="259"/>
      <c r="B92" s="40" t="e">
        <f t="shared" si="3"/>
        <v>#N/A</v>
      </c>
      <c r="C92" s="259"/>
      <c r="D92" s="41"/>
      <c r="H92" s="41" t="s">
        <v>477</v>
      </c>
      <c r="I92" s="82" t="s">
        <v>731</v>
      </c>
      <c r="J92" s="83"/>
      <c r="K92" s="83"/>
      <c r="Z92" s="90" t="s">
        <v>478</v>
      </c>
    </row>
    <row r="93" spans="1:26" ht="18.75">
      <c r="A93" s="259"/>
      <c r="B93" s="40" t="e">
        <f t="shared" si="3"/>
        <v>#N/A</v>
      </c>
      <c r="C93" s="259"/>
      <c r="D93" s="41"/>
      <c r="H93" s="41" t="s">
        <v>765</v>
      </c>
      <c r="I93" s="82" t="s">
        <v>732</v>
      </c>
      <c r="J93" s="83"/>
      <c r="K93" s="83"/>
      <c r="Z93" s="90" t="s">
        <v>480</v>
      </c>
    </row>
    <row r="94" spans="1:26" ht="18.75">
      <c r="A94" s="259"/>
      <c r="B94" s="40" t="e">
        <f t="shared" si="3"/>
        <v>#N/A</v>
      </c>
      <c r="C94" s="259"/>
      <c r="D94" s="41"/>
      <c r="H94" s="41" t="s">
        <v>481</v>
      </c>
      <c r="I94" s="85" t="s">
        <v>733</v>
      </c>
      <c r="J94" s="83"/>
      <c r="K94" s="83"/>
      <c r="Z94" s="90" t="s">
        <v>482</v>
      </c>
    </row>
    <row r="95" spans="1:26" ht="18.75">
      <c r="A95" s="259"/>
      <c r="B95" s="40" t="e">
        <f t="shared" si="3"/>
        <v>#N/A</v>
      </c>
      <c r="C95" s="259"/>
      <c r="D95" s="41"/>
      <c r="H95" s="41" t="s">
        <v>483</v>
      </c>
      <c r="I95" s="82" t="s">
        <v>734</v>
      </c>
      <c r="J95" s="82"/>
      <c r="K95" s="82"/>
      <c r="Z95" s="90" t="s">
        <v>485</v>
      </c>
    </row>
    <row r="96" spans="1:26" ht="18.75">
      <c r="A96" s="259"/>
      <c r="B96" s="40" t="e">
        <f t="shared" si="3"/>
        <v>#N/A</v>
      </c>
      <c r="C96" s="259"/>
      <c r="D96" s="41"/>
      <c r="H96" s="41" t="s">
        <v>486</v>
      </c>
      <c r="I96" s="82" t="s">
        <v>735</v>
      </c>
      <c r="J96" s="83"/>
      <c r="K96" s="83"/>
      <c r="Z96" s="90" t="s">
        <v>487</v>
      </c>
    </row>
    <row r="97" spans="1:26" ht="18.75">
      <c r="A97" s="259"/>
      <c r="B97" s="40" t="e">
        <f t="shared" si="3"/>
        <v>#N/A</v>
      </c>
      <c r="C97" s="259"/>
      <c r="D97" s="41"/>
      <c r="H97" s="41" t="s">
        <v>488</v>
      </c>
      <c r="I97" s="82" t="s">
        <v>736</v>
      </c>
      <c r="J97" s="83"/>
      <c r="K97" s="83"/>
      <c r="Z97" s="90" t="s">
        <v>489</v>
      </c>
    </row>
    <row r="98" spans="1:26" ht="18.75">
      <c r="A98" s="259"/>
      <c r="B98" s="40" t="e">
        <f t="shared" si="3"/>
        <v>#N/A</v>
      </c>
      <c r="C98" s="259"/>
      <c r="D98" s="41"/>
      <c r="H98" s="41" t="s">
        <v>490</v>
      </c>
      <c r="I98" s="82" t="s">
        <v>737</v>
      </c>
      <c r="J98" s="83"/>
      <c r="K98" s="83"/>
      <c r="Z98" s="90" t="s">
        <v>491</v>
      </c>
    </row>
    <row r="99" spans="1:26" ht="18.75">
      <c r="A99" s="259"/>
      <c r="B99" s="40" t="e">
        <f t="shared" si="3"/>
        <v>#N/A</v>
      </c>
      <c r="C99" s="259"/>
      <c r="D99" s="41"/>
      <c r="H99" s="41" t="s">
        <v>492</v>
      </c>
      <c r="I99" s="82" t="s">
        <v>738</v>
      </c>
      <c r="J99" s="83"/>
      <c r="K99" s="83"/>
      <c r="Z99" s="90" t="s">
        <v>493</v>
      </c>
    </row>
    <row r="100" spans="1:26" ht="18.75">
      <c r="A100" s="259"/>
      <c r="B100" s="40" t="e">
        <f t="shared" si="3"/>
        <v>#N/A</v>
      </c>
      <c r="C100" s="259"/>
      <c r="D100" s="41"/>
      <c r="H100" s="338" t="s">
        <v>494</v>
      </c>
      <c r="I100" s="86" t="s">
        <v>609</v>
      </c>
      <c r="J100" s="83"/>
      <c r="K100" s="83"/>
      <c r="Z100" s="90" t="s">
        <v>495</v>
      </c>
    </row>
    <row r="101" spans="1:26" ht="18.75">
      <c r="A101" s="259"/>
      <c r="B101" s="40" t="e">
        <f t="shared" si="3"/>
        <v>#N/A</v>
      </c>
      <c r="C101" s="259"/>
      <c r="D101" s="41"/>
      <c r="H101" s="41" t="s">
        <v>496</v>
      </c>
      <c r="I101" s="82" t="s">
        <v>739</v>
      </c>
      <c r="J101" s="83"/>
      <c r="K101" s="83"/>
      <c r="Z101" s="90" t="s">
        <v>497</v>
      </c>
    </row>
    <row r="102" spans="1:26" ht="18.75">
      <c r="A102" s="259"/>
      <c r="B102" s="40" t="e">
        <f t="shared" si="3"/>
        <v>#N/A</v>
      </c>
      <c r="C102" s="259"/>
      <c r="D102" s="41"/>
      <c r="H102" s="41" t="s">
        <v>498</v>
      </c>
      <c r="I102" s="82" t="s">
        <v>740</v>
      </c>
      <c r="J102" s="83"/>
      <c r="K102" s="83"/>
      <c r="Z102" s="90" t="s">
        <v>499</v>
      </c>
    </row>
    <row r="103" spans="1:26" ht="18.75">
      <c r="A103" s="259"/>
      <c r="B103" s="40" t="e">
        <f t="shared" si="3"/>
        <v>#N/A</v>
      </c>
      <c r="C103" s="259"/>
      <c r="D103" s="41"/>
      <c r="H103" s="41" t="s">
        <v>500</v>
      </c>
      <c r="I103" s="82" t="s">
        <v>741</v>
      </c>
      <c r="J103" s="82"/>
      <c r="K103" s="82"/>
      <c r="Z103" s="90" t="s">
        <v>502</v>
      </c>
    </row>
    <row r="104" spans="1:26" ht="18.75">
      <c r="A104" s="259"/>
      <c r="B104" s="40" t="e">
        <f t="shared" si="3"/>
        <v>#N/A</v>
      </c>
      <c r="C104" s="259"/>
      <c r="D104" s="41"/>
      <c r="H104" s="41" t="s">
        <v>503</v>
      </c>
      <c r="I104" s="82" t="s">
        <v>742</v>
      </c>
      <c r="J104" s="83"/>
      <c r="K104" s="83"/>
      <c r="Z104" s="90" t="s">
        <v>504</v>
      </c>
    </row>
    <row r="105" spans="1:26" ht="18.75">
      <c r="A105" s="259"/>
      <c r="B105" s="40" t="e">
        <f t="shared" si="3"/>
        <v>#N/A</v>
      </c>
      <c r="C105" s="259"/>
      <c r="D105" s="41"/>
      <c r="H105" s="41" t="s">
        <v>768</v>
      </c>
      <c r="I105" s="82" t="s">
        <v>743</v>
      </c>
      <c r="J105" s="83"/>
      <c r="K105" s="83"/>
      <c r="Z105" s="90" t="s">
        <v>505</v>
      </c>
    </row>
    <row r="106" spans="1:26" ht="18.75">
      <c r="A106" s="259"/>
      <c r="B106" s="40" t="e">
        <f t="shared" si="3"/>
        <v>#N/A</v>
      </c>
      <c r="C106" s="259"/>
      <c r="D106" s="41"/>
      <c r="H106" s="41" t="s">
        <v>506</v>
      </c>
      <c r="I106" s="82" t="s">
        <v>744</v>
      </c>
      <c r="J106" s="83"/>
      <c r="K106" s="83"/>
      <c r="Z106" s="90" t="s">
        <v>507</v>
      </c>
    </row>
    <row r="107" spans="1:26" ht="18.75">
      <c r="A107" s="259"/>
      <c r="B107" s="40" t="e">
        <f t="shared" si="3"/>
        <v>#N/A</v>
      </c>
      <c r="C107" s="259"/>
      <c r="D107" s="41"/>
      <c r="H107" s="41" t="s">
        <v>508</v>
      </c>
      <c r="I107" s="82" t="s">
        <v>745</v>
      </c>
      <c r="J107" s="83"/>
      <c r="K107" s="83"/>
      <c r="Z107" s="90" t="s">
        <v>509</v>
      </c>
    </row>
    <row r="108" spans="1:26" ht="18.75">
      <c r="A108" s="259"/>
      <c r="B108" s="40" t="e">
        <f t="shared" si="3"/>
        <v>#N/A</v>
      </c>
      <c r="C108" s="259"/>
      <c r="D108" s="41"/>
      <c r="H108" s="41" t="s">
        <v>510</v>
      </c>
      <c r="I108" s="82" t="s">
        <v>746</v>
      </c>
      <c r="J108" s="83"/>
      <c r="K108" s="83"/>
      <c r="Z108" s="90" t="s">
        <v>511</v>
      </c>
    </row>
    <row r="109" spans="1:26" ht="18.75">
      <c r="A109" s="259"/>
      <c r="B109" s="40" t="e">
        <f t="shared" si="3"/>
        <v>#N/A</v>
      </c>
      <c r="C109" s="259"/>
      <c r="D109" s="41"/>
      <c r="H109" s="41" t="s">
        <v>512</v>
      </c>
      <c r="I109" s="82" t="s">
        <v>747</v>
      </c>
      <c r="J109" s="83"/>
      <c r="K109" s="83"/>
      <c r="Z109" s="90" t="s">
        <v>513</v>
      </c>
    </row>
    <row r="110" spans="1:26" ht="18.75">
      <c r="A110" s="259"/>
      <c r="B110" s="40" t="e">
        <f t="shared" si="3"/>
        <v>#N/A</v>
      </c>
      <c r="C110" s="259"/>
      <c r="D110" s="41"/>
      <c r="H110" s="41" t="s">
        <v>514</v>
      </c>
      <c r="I110" s="82" t="s">
        <v>748</v>
      </c>
      <c r="J110" s="83"/>
      <c r="K110" s="83"/>
      <c r="Z110" s="90" t="s">
        <v>515</v>
      </c>
    </row>
    <row r="111" spans="1:26" ht="18.75">
      <c r="A111" s="259"/>
      <c r="B111" s="40" t="e">
        <f t="shared" si="3"/>
        <v>#N/A</v>
      </c>
      <c r="C111" s="259"/>
      <c r="D111" s="41"/>
      <c r="H111" s="41" t="s">
        <v>516</v>
      </c>
      <c r="I111" s="82" t="s">
        <v>749</v>
      </c>
      <c r="J111" s="83"/>
      <c r="K111" s="83"/>
      <c r="Z111" s="90" t="s">
        <v>517</v>
      </c>
    </row>
    <row r="112" spans="1:26" ht="18.75">
      <c r="A112" s="259"/>
      <c r="B112" s="40" t="e">
        <f t="shared" si="3"/>
        <v>#N/A</v>
      </c>
      <c r="C112" s="259"/>
      <c r="D112" s="41"/>
      <c r="H112" s="41" t="s">
        <v>518</v>
      </c>
      <c r="I112" s="82" t="s">
        <v>750</v>
      </c>
      <c r="J112" s="82"/>
      <c r="K112" s="82"/>
      <c r="Z112" s="90" t="s">
        <v>520</v>
      </c>
    </row>
    <row r="113" spans="1:26" ht="18.75">
      <c r="A113" s="259"/>
      <c r="B113" s="40" t="e">
        <f t="shared" ref="B113:B120" si="4">VLOOKUP(A113,$H$2:$I$718,2,FALSE)</f>
        <v>#N/A</v>
      </c>
      <c r="C113" s="259"/>
      <c r="D113" s="41"/>
      <c r="H113" s="41" t="s">
        <v>521</v>
      </c>
      <c r="I113" s="82" t="s">
        <v>751</v>
      </c>
      <c r="J113" s="83"/>
      <c r="K113" s="83"/>
      <c r="Z113" s="90" t="s">
        <v>522</v>
      </c>
    </row>
    <row r="114" spans="1:26" ht="18.75">
      <c r="A114" s="259"/>
      <c r="B114" s="40" t="e">
        <f t="shared" si="4"/>
        <v>#N/A</v>
      </c>
      <c r="C114" s="259"/>
      <c r="D114" s="41"/>
      <c r="H114" s="41" t="s">
        <v>523</v>
      </c>
      <c r="I114" s="82" t="s">
        <v>752</v>
      </c>
      <c r="J114" s="83"/>
      <c r="K114" s="83"/>
      <c r="Z114" s="90" t="s">
        <v>524</v>
      </c>
    </row>
    <row r="115" spans="1:26" ht="18.75">
      <c r="A115" s="259"/>
      <c r="B115" s="40" t="e">
        <f t="shared" si="4"/>
        <v>#N/A</v>
      </c>
      <c r="C115" s="259"/>
      <c r="D115" s="41"/>
      <c r="H115" s="41" t="s">
        <v>525</v>
      </c>
      <c r="I115" s="82" t="s">
        <v>753</v>
      </c>
      <c r="J115" s="83"/>
      <c r="K115" s="83"/>
      <c r="Z115" s="90" t="s">
        <v>526</v>
      </c>
    </row>
    <row r="116" spans="1:26" ht="18.75">
      <c r="A116" s="259"/>
      <c r="B116" s="40" t="e">
        <f t="shared" si="4"/>
        <v>#N/A</v>
      </c>
      <c r="C116" s="259"/>
      <c r="D116" s="41"/>
      <c r="H116" s="41" t="s">
        <v>527</v>
      </c>
      <c r="I116" s="82" t="s">
        <v>754</v>
      </c>
      <c r="J116" s="83"/>
      <c r="K116" s="83"/>
      <c r="Z116" s="90" t="s">
        <v>528</v>
      </c>
    </row>
    <row r="117" spans="1:26" ht="18.75">
      <c r="A117" s="259"/>
      <c r="B117" s="40" t="e">
        <f t="shared" si="4"/>
        <v>#N/A</v>
      </c>
      <c r="C117" s="259"/>
      <c r="D117" s="41"/>
      <c r="H117" s="41" t="s">
        <v>529</v>
      </c>
      <c r="I117" s="82" t="s">
        <v>755</v>
      </c>
      <c r="J117" s="83"/>
      <c r="K117" s="83"/>
      <c r="Z117" s="90" t="s">
        <v>530</v>
      </c>
    </row>
    <row r="118" spans="1:26" ht="18.75">
      <c r="A118" s="259"/>
      <c r="B118" s="40" t="e">
        <f t="shared" si="4"/>
        <v>#N/A</v>
      </c>
      <c r="C118" s="259"/>
      <c r="D118" s="41"/>
      <c r="H118" s="41" t="s">
        <v>531</v>
      </c>
      <c r="I118" s="82" t="s">
        <v>756</v>
      </c>
      <c r="J118" s="83"/>
      <c r="K118" s="83"/>
      <c r="Z118" s="90" t="s">
        <v>532</v>
      </c>
    </row>
    <row r="119" spans="1:26" ht="18.75">
      <c r="A119" s="259"/>
      <c r="B119" s="40" t="e">
        <f t="shared" si="4"/>
        <v>#N/A</v>
      </c>
      <c r="C119" s="259"/>
      <c r="D119" s="41"/>
      <c r="H119" s="41" t="s">
        <v>533</v>
      </c>
      <c r="I119" s="82" t="s">
        <v>757</v>
      </c>
      <c r="J119" s="84"/>
      <c r="K119" s="84"/>
      <c r="Z119" s="90" t="s">
        <v>535</v>
      </c>
    </row>
    <row r="120" spans="1:26" ht="18.75">
      <c r="A120" s="262"/>
      <c r="B120" s="40" t="e">
        <f t="shared" si="4"/>
        <v>#N/A</v>
      </c>
      <c r="C120" s="262"/>
      <c r="D120" s="43"/>
      <c r="H120" s="41" t="s">
        <v>784</v>
      </c>
      <c r="I120" s="82" t="s">
        <v>781</v>
      </c>
      <c r="J120" s="83"/>
      <c r="K120" s="83"/>
      <c r="Z120" s="90" t="s">
        <v>537</v>
      </c>
    </row>
    <row r="121" spans="1:26" ht="18.75">
      <c r="H121" s="83"/>
      <c r="I121" s="83"/>
      <c r="J121" s="83"/>
      <c r="K121" s="83"/>
      <c r="Z121" s="90" t="s">
        <v>538</v>
      </c>
    </row>
    <row r="122" spans="1:26" ht="18.75">
      <c r="A122" s="258"/>
      <c r="B122" s="40"/>
      <c r="C122" s="258"/>
      <c r="D122" s="40"/>
      <c r="H122" s="83"/>
      <c r="I122" s="83"/>
      <c r="J122" s="83"/>
      <c r="K122" s="83"/>
      <c r="Z122" s="90" t="s">
        <v>539</v>
      </c>
    </row>
    <row r="123" spans="1:26" ht="18.75">
      <c r="A123" s="258"/>
      <c r="B123" s="40"/>
      <c r="C123" s="258"/>
      <c r="D123" s="40"/>
      <c r="H123" s="83"/>
      <c r="I123" s="83"/>
      <c r="J123" s="83"/>
      <c r="K123" s="83"/>
      <c r="Z123" s="90" t="s">
        <v>540</v>
      </c>
    </row>
    <row r="124" spans="1:26" ht="18.75">
      <c r="A124" s="258"/>
      <c r="B124" s="40"/>
      <c r="C124" s="258"/>
      <c r="D124" s="40"/>
      <c r="H124" s="83"/>
      <c r="I124" s="83"/>
      <c r="J124" s="83"/>
      <c r="K124" s="83"/>
      <c r="Z124" s="90" t="s">
        <v>541</v>
      </c>
    </row>
    <row r="125" spans="1:26" ht="18.75">
      <c r="A125" s="258"/>
      <c r="B125" s="40"/>
      <c r="C125" s="258"/>
      <c r="D125" s="40"/>
      <c r="H125" s="83"/>
      <c r="I125" s="83"/>
      <c r="J125" s="83"/>
      <c r="K125" s="83"/>
      <c r="Z125" s="90" t="s">
        <v>542</v>
      </c>
    </row>
    <row r="126" spans="1:26" ht="18.75">
      <c r="A126" s="259"/>
      <c r="B126" s="41"/>
      <c r="C126" s="259"/>
      <c r="D126" s="41"/>
      <c r="H126" s="83"/>
      <c r="I126" s="83"/>
      <c r="J126" s="83"/>
      <c r="K126" s="83"/>
      <c r="Z126" s="90" t="s">
        <v>543</v>
      </c>
    </row>
    <row r="127" spans="1:26" ht="18.75">
      <c r="A127" s="259"/>
      <c r="B127" s="41"/>
      <c r="C127" s="259"/>
      <c r="D127" s="41"/>
      <c r="H127" s="83"/>
      <c r="I127" s="83"/>
      <c r="J127" s="82"/>
      <c r="K127" s="82"/>
      <c r="Z127" s="90" t="s">
        <v>545</v>
      </c>
    </row>
    <row r="128" spans="1:26" ht="18.75">
      <c r="A128" s="258"/>
      <c r="B128" s="40"/>
      <c r="C128" s="258"/>
      <c r="D128" s="40"/>
      <c r="H128" s="83"/>
      <c r="I128" s="83"/>
      <c r="J128" s="83"/>
      <c r="K128" s="83"/>
      <c r="Z128" s="90" t="s">
        <v>546</v>
      </c>
    </row>
    <row r="129" spans="1:26" ht="18.75">
      <c r="A129" s="259"/>
      <c r="B129" s="41"/>
      <c r="C129" s="259"/>
      <c r="D129" s="41"/>
      <c r="H129" s="83"/>
      <c r="I129" s="83"/>
      <c r="J129" s="83"/>
      <c r="K129" s="83"/>
      <c r="Z129" s="90" t="s">
        <v>547</v>
      </c>
    </row>
    <row r="130" spans="1:26" ht="18.75">
      <c r="A130" s="259"/>
      <c r="B130" s="41"/>
      <c r="C130" s="259"/>
      <c r="D130" s="41"/>
      <c r="H130" s="83"/>
      <c r="I130" s="83"/>
      <c r="J130" s="83"/>
      <c r="K130" s="83"/>
      <c r="Z130" s="90" t="s">
        <v>548</v>
      </c>
    </row>
    <row r="131" spans="1:26" ht="18.75">
      <c r="A131" s="259"/>
      <c r="B131" s="41"/>
      <c r="C131" s="259"/>
      <c r="D131" s="41"/>
      <c r="H131" s="83"/>
      <c r="I131" s="83"/>
      <c r="J131" s="83"/>
      <c r="K131" s="83"/>
      <c r="Z131" s="90" t="s">
        <v>549</v>
      </c>
    </row>
    <row r="132" spans="1:26" ht="18.75">
      <c r="A132" s="259"/>
      <c r="B132" s="41"/>
      <c r="C132" s="259"/>
      <c r="D132" s="41"/>
      <c r="H132" s="83"/>
      <c r="I132" s="83"/>
      <c r="J132" s="83"/>
      <c r="K132" s="83"/>
      <c r="Z132" s="90" t="s">
        <v>550</v>
      </c>
    </row>
    <row r="133" spans="1:26" ht="18.75">
      <c r="A133" s="259"/>
      <c r="B133" s="41"/>
      <c r="C133" s="259"/>
      <c r="D133" s="41"/>
      <c r="H133" s="83"/>
      <c r="I133" s="83"/>
      <c r="J133" s="83"/>
      <c r="K133" s="83"/>
      <c r="Z133" s="90" t="s">
        <v>551</v>
      </c>
    </row>
    <row r="134" spans="1:26" ht="18.75">
      <c r="A134" s="259"/>
      <c r="B134" s="41"/>
      <c r="C134" s="259"/>
      <c r="D134" s="41"/>
      <c r="H134" s="83"/>
      <c r="I134" s="83"/>
      <c r="J134" s="82"/>
      <c r="K134" s="82"/>
      <c r="Z134" s="90" t="s">
        <v>553</v>
      </c>
    </row>
    <row r="135" spans="1:26" ht="18.75">
      <c r="A135" s="259"/>
      <c r="B135" s="41"/>
      <c r="C135" s="259"/>
      <c r="D135" s="41"/>
      <c r="H135" s="83"/>
      <c r="I135" s="83"/>
      <c r="J135" s="83"/>
      <c r="K135" s="83"/>
      <c r="Z135" s="90" t="s">
        <v>554</v>
      </c>
    </row>
    <row r="136" spans="1:26" ht="18.75">
      <c r="A136" s="259"/>
      <c r="B136" s="41"/>
      <c r="C136" s="259"/>
      <c r="D136" s="41"/>
      <c r="H136" s="83"/>
      <c r="I136" s="83"/>
      <c r="J136" s="83"/>
      <c r="K136" s="83"/>
      <c r="Z136" s="90" t="s">
        <v>555</v>
      </c>
    </row>
    <row r="137" spans="1:26" ht="18.75">
      <c r="A137" s="259"/>
      <c r="B137" s="41"/>
      <c r="C137" s="259"/>
      <c r="D137" s="41"/>
      <c r="H137" s="83"/>
      <c r="I137" s="83"/>
      <c r="J137" s="83"/>
      <c r="K137" s="83"/>
      <c r="Z137" s="90" t="s">
        <v>556</v>
      </c>
    </row>
    <row r="138" spans="1:26" ht="18.75">
      <c r="A138" s="259"/>
      <c r="B138" s="41"/>
      <c r="C138" s="259"/>
      <c r="D138" s="41"/>
      <c r="H138" s="83"/>
      <c r="I138" s="83"/>
      <c r="J138" s="83"/>
      <c r="K138" s="83"/>
      <c r="Z138" s="90" t="s">
        <v>557</v>
      </c>
    </row>
    <row r="139" spans="1:26" ht="18.75">
      <c r="A139" s="259"/>
      <c r="B139" s="41"/>
      <c r="C139" s="259"/>
      <c r="D139" s="41"/>
      <c r="H139" s="83"/>
      <c r="I139" s="83"/>
      <c r="J139" s="83"/>
      <c r="K139" s="83"/>
      <c r="Z139" s="90" t="s">
        <v>558</v>
      </c>
    </row>
    <row r="140" spans="1:26" ht="18.75">
      <c r="A140" s="259"/>
      <c r="B140" s="41"/>
      <c r="C140" s="259"/>
      <c r="D140" s="41"/>
      <c r="H140" s="83"/>
      <c r="I140" s="83"/>
      <c r="J140" s="83"/>
      <c r="K140" s="83"/>
      <c r="Z140" s="90" t="s">
        <v>559</v>
      </c>
    </row>
    <row r="141" spans="1:26" ht="18.75">
      <c r="A141" s="259"/>
      <c r="B141" s="41"/>
      <c r="C141" s="259"/>
      <c r="D141" s="41"/>
      <c r="H141" s="83"/>
      <c r="I141" s="83"/>
      <c r="J141" s="82"/>
      <c r="K141" s="82"/>
      <c r="Z141" s="90" t="s">
        <v>561</v>
      </c>
    </row>
    <row r="142" spans="1:26" ht="18.75">
      <c r="A142" s="259"/>
      <c r="B142" s="41"/>
      <c r="C142" s="259"/>
      <c r="D142" s="41"/>
      <c r="H142" s="83"/>
      <c r="I142" s="83"/>
      <c r="J142" s="83"/>
      <c r="K142" s="83"/>
      <c r="Z142" s="90" t="s">
        <v>562</v>
      </c>
    </row>
    <row r="143" spans="1:26" ht="18.75">
      <c r="A143" s="259"/>
      <c r="B143" s="41"/>
      <c r="C143" s="259"/>
      <c r="D143" s="41"/>
      <c r="H143" s="83"/>
      <c r="I143" s="83"/>
      <c r="J143" s="83"/>
      <c r="K143" s="83"/>
      <c r="Z143" s="90" t="s">
        <v>563</v>
      </c>
    </row>
    <row r="144" spans="1:26" ht="18.75">
      <c r="A144" s="259"/>
      <c r="B144" s="41"/>
      <c r="C144" s="259"/>
      <c r="D144" s="41"/>
      <c r="H144" s="83"/>
      <c r="I144" s="83"/>
      <c r="J144" s="83"/>
      <c r="K144" s="83"/>
      <c r="Z144" s="90" t="s">
        <v>564</v>
      </c>
    </row>
    <row r="145" spans="1:26" ht="18.75">
      <c r="A145" s="259"/>
      <c r="B145" s="41"/>
      <c r="C145" s="259"/>
      <c r="D145" s="41"/>
      <c r="H145" s="83"/>
      <c r="I145" s="83"/>
      <c r="J145" s="83"/>
      <c r="K145" s="83"/>
      <c r="Z145" s="90" t="s">
        <v>565</v>
      </c>
    </row>
    <row r="146" spans="1:26" ht="18.75">
      <c r="A146" s="259"/>
      <c r="B146" s="41"/>
      <c r="C146" s="259"/>
      <c r="D146" s="41"/>
      <c r="H146" s="83"/>
      <c r="I146" s="83"/>
      <c r="J146" s="83"/>
      <c r="K146" s="83"/>
      <c r="Z146" s="90" t="s">
        <v>566</v>
      </c>
    </row>
    <row r="147" spans="1:26" ht="18.75">
      <c r="A147" s="259"/>
      <c r="B147" s="41"/>
      <c r="C147" s="259"/>
      <c r="D147" s="41"/>
      <c r="H147" s="83"/>
      <c r="I147" s="83"/>
      <c r="J147" s="83"/>
      <c r="K147" s="83"/>
      <c r="Z147" s="90" t="s">
        <v>567</v>
      </c>
    </row>
    <row r="148" spans="1:26" ht="18.75">
      <c r="A148" s="259"/>
      <c r="B148" s="41"/>
      <c r="C148" s="259"/>
      <c r="D148" s="41"/>
      <c r="H148" s="83"/>
      <c r="I148" s="83"/>
      <c r="J148" s="83"/>
      <c r="K148" s="83"/>
      <c r="Z148" s="90" t="s">
        <v>568</v>
      </c>
    </row>
    <row r="149" spans="1:26" ht="18.75">
      <c r="A149" s="259"/>
      <c r="B149" s="41"/>
      <c r="C149" s="259"/>
      <c r="D149" s="41"/>
      <c r="H149" s="83"/>
      <c r="I149" s="83"/>
      <c r="J149" s="82"/>
      <c r="K149" s="82"/>
      <c r="Z149" s="90" t="s">
        <v>570</v>
      </c>
    </row>
    <row r="150" spans="1:26" ht="18.75">
      <c r="A150" s="259"/>
      <c r="B150" s="41"/>
      <c r="C150" s="259"/>
      <c r="D150" s="41"/>
      <c r="H150" s="83"/>
      <c r="I150" s="83"/>
      <c r="J150" s="83"/>
      <c r="K150" s="83"/>
      <c r="Z150" s="90" t="s">
        <v>571</v>
      </c>
    </row>
    <row r="151" spans="1:26" ht="18.75">
      <c r="A151" s="259"/>
      <c r="B151" s="41"/>
      <c r="C151" s="259"/>
      <c r="D151" s="41"/>
      <c r="H151" s="83"/>
      <c r="I151" s="83"/>
      <c r="J151" s="83"/>
      <c r="K151" s="83"/>
      <c r="Z151" s="90" t="s">
        <v>572</v>
      </c>
    </row>
    <row r="152" spans="1:26" ht="18.75">
      <c r="A152" s="259"/>
      <c r="B152" s="41"/>
      <c r="C152" s="259"/>
      <c r="D152" s="41"/>
      <c r="H152" s="83"/>
      <c r="I152" s="83"/>
      <c r="J152" s="83"/>
      <c r="K152" s="83"/>
      <c r="Z152" s="90" t="s">
        <v>573</v>
      </c>
    </row>
    <row r="153" spans="1:26" ht="18.75">
      <c r="A153" s="260"/>
      <c r="B153" s="42"/>
      <c r="C153" s="260"/>
      <c r="D153" s="42"/>
      <c r="H153" s="83"/>
      <c r="I153" s="83"/>
      <c r="J153" s="83"/>
      <c r="K153" s="83"/>
      <c r="Z153" s="90" t="s">
        <v>574</v>
      </c>
    </row>
    <row r="154" spans="1:26" ht="18.75">
      <c r="A154" s="260"/>
      <c r="B154" s="42"/>
      <c r="C154" s="260"/>
      <c r="D154" s="42"/>
      <c r="H154" s="83"/>
      <c r="I154" s="83"/>
      <c r="J154" s="83"/>
      <c r="K154" s="83"/>
      <c r="Z154" s="90" t="s">
        <v>575</v>
      </c>
    </row>
    <row r="155" spans="1:26" ht="18.75">
      <c r="A155" s="260"/>
      <c r="B155" s="42"/>
      <c r="C155" s="260"/>
      <c r="D155" s="42"/>
      <c r="H155" s="83"/>
      <c r="I155" s="83"/>
      <c r="J155" s="83"/>
      <c r="K155" s="83"/>
      <c r="Z155" s="90" t="s">
        <v>576</v>
      </c>
    </row>
    <row r="156" spans="1:26" ht="18.75">
      <c r="A156" s="260"/>
      <c r="B156" s="42"/>
      <c r="C156" s="260"/>
      <c r="D156" s="42"/>
      <c r="H156" s="83"/>
      <c r="I156" s="83"/>
      <c r="J156" s="83"/>
      <c r="K156" s="83"/>
      <c r="Z156" s="90" t="s">
        <v>577</v>
      </c>
    </row>
    <row r="157" spans="1:26" ht="18.75">
      <c r="A157" s="260"/>
      <c r="B157" s="42"/>
      <c r="C157" s="260"/>
      <c r="D157" s="42"/>
      <c r="H157" s="83"/>
      <c r="I157" s="83"/>
      <c r="J157" s="83"/>
      <c r="K157" s="83"/>
      <c r="Z157" s="90" t="s">
        <v>578</v>
      </c>
    </row>
    <row r="158" spans="1:26" ht="18.75">
      <c r="A158" s="260"/>
      <c r="B158" s="42"/>
      <c r="C158" s="260"/>
      <c r="D158" s="42"/>
      <c r="H158" s="83"/>
      <c r="I158" s="83"/>
      <c r="J158" s="83"/>
      <c r="K158" s="83"/>
      <c r="Z158" s="90" t="s">
        <v>579</v>
      </c>
    </row>
    <row r="159" spans="1:26" ht="18.75">
      <c r="A159" s="259"/>
      <c r="B159" s="41"/>
      <c r="C159" s="259"/>
      <c r="D159" s="41"/>
      <c r="H159" s="83"/>
      <c r="I159" s="83"/>
      <c r="J159" s="82"/>
      <c r="K159" s="82"/>
      <c r="Z159" s="90" t="s">
        <v>580</v>
      </c>
    </row>
    <row r="160" spans="1:26" ht="18.75">
      <c r="A160" s="259"/>
      <c r="B160" s="41"/>
      <c r="C160" s="259"/>
      <c r="D160" s="41"/>
      <c r="H160" s="83"/>
      <c r="I160" s="83"/>
      <c r="J160" s="83"/>
      <c r="K160" s="83"/>
      <c r="Z160" s="90" t="s">
        <v>581</v>
      </c>
    </row>
    <row r="161" spans="1:26" ht="18.75">
      <c r="A161" s="259"/>
      <c r="B161" s="41"/>
      <c r="C161" s="259"/>
      <c r="D161" s="41"/>
      <c r="H161" s="83"/>
      <c r="I161" s="83"/>
      <c r="J161" s="83"/>
      <c r="K161" s="83"/>
      <c r="Z161" s="90" t="s">
        <v>582</v>
      </c>
    </row>
    <row r="162" spans="1:26" ht="18.75">
      <c r="A162" s="259"/>
      <c r="B162" s="41"/>
      <c r="C162" s="259"/>
      <c r="D162" s="41"/>
      <c r="H162" s="83"/>
      <c r="I162" s="83"/>
      <c r="J162" s="83"/>
      <c r="K162" s="83"/>
      <c r="Z162" s="90" t="s">
        <v>583</v>
      </c>
    </row>
    <row r="163" spans="1:26" ht="18.75">
      <c r="A163" s="259"/>
      <c r="B163" s="41"/>
      <c r="C163" s="259"/>
      <c r="D163" s="41"/>
      <c r="H163" s="83"/>
      <c r="I163" s="83"/>
      <c r="J163" s="83"/>
      <c r="K163" s="83"/>
      <c r="Z163" s="90" t="s">
        <v>584</v>
      </c>
    </row>
    <row r="164" spans="1:26" ht="18.75">
      <c r="A164" s="259"/>
      <c r="B164" s="41"/>
      <c r="C164" s="259"/>
      <c r="D164" s="41"/>
      <c r="H164" s="83"/>
      <c r="I164" s="83"/>
      <c r="J164" s="83"/>
      <c r="K164" s="83"/>
      <c r="Z164" s="90" t="s">
        <v>585</v>
      </c>
    </row>
    <row r="165" spans="1:26" ht="18.75">
      <c r="A165" s="259"/>
      <c r="B165" s="41"/>
      <c r="C165" s="259"/>
      <c r="D165" s="41"/>
      <c r="H165" s="83"/>
      <c r="I165" s="83"/>
      <c r="J165" s="83"/>
      <c r="K165" s="83"/>
      <c r="Z165" s="90" t="s">
        <v>586</v>
      </c>
    </row>
    <row r="166" spans="1:26" ht="18.75">
      <c r="A166" s="259"/>
      <c r="B166" s="41"/>
      <c r="C166" s="259"/>
      <c r="D166" s="41"/>
      <c r="H166" s="83"/>
      <c r="I166" s="83"/>
      <c r="J166" s="83"/>
      <c r="K166" s="83"/>
      <c r="Z166" s="90" t="s">
        <v>587</v>
      </c>
    </row>
    <row r="167" spans="1:26" ht="18.75">
      <c r="A167" s="259"/>
      <c r="B167" s="41"/>
      <c r="C167" s="259"/>
      <c r="D167" s="41"/>
      <c r="H167" s="83"/>
      <c r="I167" s="83"/>
      <c r="J167" s="83"/>
      <c r="K167" s="83"/>
      <c r="Z167" s="90" t="s">
        <v>588</v>
      </c>
    </row>
    <row r="168" spans="1:26" ht="18.75">
      <c r="A168" s="259"/>
      <c r="B168" s="41"/>
      <c r="C168" s="259"/>
      <c r="D168" s="41"/>
      <c r="H168" s="83"/>
      <c r="I168" s="83"/>
      <c r="J168" s="82"/>
      <c r="K168" s="82"/>
      <c r="Z168" s="90" t="s">
        <v>590</v>
      </c>
    </row>
    <row r="169" spans="1:26" ht="18.75">
      <c r="A169" s="259"/>
      <c r="B169" s="41"/>
      <c r="C169" s="259"/>
      <c r="D169" s="41"/>
      <c r="H169" s="83"/>
      <c r="I169" s="83"/>
      <c r="J169" s="83"/>
      <c r="K169" s="83"/>
      <c r="Z169" s="90" t="s">
        <v>591</v>
      </c>
    </row>
    <row r="170" spans="1:26" ht="18.75">
      <c r="A170" s="259"/>
      <c r="B170" s="41"/>
      <c r="C170" s="259"/>
      <c r="D170" s="41"/>
      <c r="H170" s="83"/>
      <c r="I170" s="83"/>
      <c r="J170" s="83"/>
      <c r="K170" s="83"/>
      <c r="Z170" s="90" t="s">
        <v>592</v>
      </c>
    </row>
    <row r="171" spans="1:26" ht="18.75">
      <c r="A171" s="260"/>
      <c r="B171" s="42"/>
      <c r="C171" s="260"/>
      <c r="D171" s="42"/>
      <c r="H171" s="83"/>
      <c r="I171" s="83"/>
      <c r="J171" s="82"/>
      <c r="K171" s="82"/>
      <c r="Z171" s="90" t="s">
        <v>594</v>
      </c>
    </row>
    <row r="172" spans="1:26" ht="18.75">
      <c r="A172" s="260"/>
      <c r="B172" s="42"/>
      <c r="C172" s="260"/>
      <c r="D172" s="42"/>
      <c r="H172" s="83"/>
      <c r="I172" s="83"/>
      <c r="J172" s="83"/>
      <c r="K172" s="83"/>
      <c r="Z172" s="90" t="s">
        <v>595</v>
      </c>
    </row>
    <row r="173" spans="1:26" ht="18.75">
      <c r="A173" s="260"/>
      <c r="B173" s="42"/>
      <c r="C173" s="260"/>
      <c r="D173" s="42"/>
      <c r="H173" s="83"/>
      <c r="I173" s="83"/>
      <c r="J173" s="83"/>
      <c r="K173" s="83"/>
      <c r="Z173" s="90" t="s">
        <v>596</v>
      </c>
    </row>
    <row r="174" spans="1:26" ht="18.75">
      <c r="A174" s="260"/>
      <c r="B174" s="42"/>
      <c r="C174" s="260"/>
      <c r="D174" s="42"/>
      <c r="H174" s="83"/>
      <c r="I174" s="83"/>
      <c r="J174" s="82"/>
      <c r="K174" s="82"/>
      <c r="Z174" s="90" t="s">
        <v>598</v>
      </c>
    </row>
    <row r="175" spans="1:26" ht="18.75">
      <c r="A175" s="260"/>
      <c r="B175" s="42"/>
      <c r="C175" s="260"/>
      <c r="D175" s="42"/>
      <c r="H175" s="83"/>
      <c r="I175" s="83"/>
      <c r="J175" s="83"/>
      <c r="K175" s="83"/>
      <c r="Z175" s="90" t="s">
        <v>599</v>
      </c>
    </row>
    <row r="176" spans="1:26" ht="18.75">
      <c r="A176" s="260"/>
      <c r="B176" s="42"/>
      <c r="C176" s="260"/>
      <c r="D176" s="42"/>
      <c r="H176" s="83"/>
      <c r="I176" s="83"/>
      <c r="J176" s="83"/>
      <c r="K176" s="83"/>
      <c r="Z176" s="90" t="s">
        <v>600</v>
      </c>
    </row>
    <row r="177" spans="1:26" ht="18.75">
      <c r="A177" s="260"/>
      <c r="B177" s="42"/>
      <c r="C177" s="260"/>
      <c r="D177" s="42"/>
      <c r="H177" s="83"/>
      <c r="I177" s="83"/>
      <c r="J177" s="83"/>
      <c r="K177" s="83"/>
      <c r="Z177" s="90" t="s">
        <v>601</v>
      </c>
    </row>
    <row r="178" spans="1:26" ht="18.75">
      <c r="A178" s="259"/>
      <c r="B178" s="41"/>
      <c r="C178" s="259"/>
      <c r="D178" s="41"/>
      <c r="H178" s="83"/>
      <c r="I178" s="83"/>
      <c r="J178" s="82"/>
      <c r="K178" s="82"/>
      <c r="Z178" s="90" t="s">
        <v>603</v>
      </c>
    </row>
    <row r="179" spans="1:26" ht="18.75">
      <c r="A179" s="259"/>
      <c r="B179" s="41"/>
      <c r="C179" s="259"/>
      <c r="D179" s="41"/>
      <c r="H179" s="83"/>
      <c r="I179" s="83"/>
      <c r="J179" s="83"/>
      <c r="K179" s="83"/>
      <c r="Z179" s="90" t="s">
        <v>604</v>
      </c>
    </row>
    <row r="180" spans="1:26" ht="18.75">
      <c r="A180" s="259"/>
      <c r="B180" s="41"/>
      <c r="C180" s="259"/>
      <c r="D180" s="41"/>
      <c r="H180" s="83"/>
      <c r="I180" s="83"/>
      <c r="J180" s="83"/>
      <c r="K180" s="83"/>
      <c r="Z180" s="90" t="s">
        <v>605</v>
      </c>
    </row>
    <row r="181" spans="1:26" ht="18.75">
      <c r="A181" s="259"/>
      <c r="B181" s="41"/>
      <c r="C181" s="259"/>
      <c r="D181" s="41"/>
      <c r="H181" s="83"/>
      <c r="I181" s="83"/>
      <c r="J181" s="83"/>
      <c r="K181" s="83"/>
      <c r="Z181" s="90" t="s">
        <v>606</v>
      </c>
    </row>
    <row r="182" spans="1:26" ht="18.75">
      <c r="A182" s="259"/>
      <c r="B182" s="41"/>
      <c r="C182" s="259"/>
      <c r="D182" s="41"/>
      <c r="H182" s="83"/>
      <c r="I182" s="83"/>
      <c r="J182" s="82"/>
      <c r="K182" s="82"/>
      <c r="Z182" s="90" t="s">
        <v>608</v>
      </c>
    </row>
    <row r="183" spans="1:26" ht="18.75">
      <c r="A183" s="259"/>
      <c r="B183" s="41"/>
      <c r="C183" s="259"/>
      <c r="D183" s="41"/>
      <c r="H183" s="83"/>
      <c r="I183" s="83"/>
      <c r="J183" s="82"/>
      <c r="K183" s="82"/>
      <c r="Z183" s="90" t="s">
        <v>610</v>
      </c>
    </row>
    <row r="184" spans="1:26" ht="18.75">
      <c r="A184" s="259"/>
      <c r="B184" s="41"/>
      <c r="C184" s="259"/>
      <c r="D184" s="41"/>
      <c r="H184" s="83"/>
      <c r="I184" s="83"/>
      <c r="J184" s="83"/>
      <c r="K184" s="83"/>
      <c r="Z184" s="90" t="s">
        <v>611</v>
      </c>
    </row>
    <row r="185" spans="1:26" ht="18.75">
      <c r="A185" s="259"/>
      <c r="B185" s="41"/>
      <c r="C185" s="259"/>
      <c r="D185" s="41"/>
      <c r="H185" s="83"/>
      <c r="I185" s="83"/>
      <c r="J185" s="83"/>
      <c r="K185" s="83"/>
      <c r="Z185" s="90" t="s">
        <v>612</v>
      </c>
    </row>
    <row r="186" spans="1:26" ht="18.75">
      <c r="A186" s="259"/>
      <c r="B186" s="41"/>
      <c r="C186" s="259"/>
      <c r="D186" s="41"/>
      <c r="H186" s="83"/>
      <c r="I186" s="83"/>
      <c r="J186" s="83"/>
      <c r="K186" s="83"/>
      <c r="Z186" s="90" t="s">
        <v>613</v>
      </c>
    </row>
    <row r="187" spans="1:26" ht="18.75">
      <c r="A187" s="259"/>
      <c r="B187" s="41"/>
      <c r="C187" s="259"/>
      <c r="D187" s="41"/>
      <c r="H187" s="83"/>
      <c r="I187" s="83"/>
      <c r="J187" s="83"/>
      <c r="K187" s="83"/>
      <c r="Z187" s="90" t="s">
        <v>614</v>
      </c>
    </row>
    <row r="188" spans="1:26" ht="18.75">
      <c r="A188" s="259"/>
      <c r="B188" s="41"/>
      <c r="C188" s="259"/>
      <c r="D188" s="41"/>
      <c r="H188" s="83"/>
      <c r="I188" s="83"/>
      <c r="J188" s="83"/>
      <c r="K188" s="83"/>
      <c r="Z188" s="90" t="s">
        <v>615</v>
      </c>
    </row>
    <row r="189" spans="1:26" ht="18.75">
      <c r="A189" s="259"/>
      <c r="B189" s="41"/>
      <c r="C189" s="259"/>
      <c r="D189" s="41"/>
      <c r="H189" s="83"/>
      <c r="I189" s="83"/>
      <c r="J189" s="83"/>
      <c r="K189" s="83"/>
      <c r="Z189" s="90" t="s">
        <v>616</v>
      </c>
    </row>
    <row r="190" spans="1:26" ht="18.75">
      <c r="A190" s="259"/>
      <c r="B190" s="41"/>
      <c r="C190" s="259"/>
      <c r="D190" s="41"/>
      <c r="H190" s="83"/>
      <c r="I190" s="83"/>
      <c r="J190" s="82"/>
      <c r="K190" s="82"/>
      <c r="Z190" s="90" t="s">
        <v>618</v>
      </c>
    </row>
    <row r="191" spans="1:26" ht="18.75">
      <c r="A191" s="259"/>
      <c r="B191" s="41"/>
      <c r="C191" s="259"/>
      <c r="D191" s="41"/>
      <c r="H191" s="83"/>
      <c r="I191" s="83"/>
      <c r="J191" s="83"/>
      <c r="K191" s="83"/>
      <c r="Z191" s="90" t="s">
        <v>619</v>
      </c>
    </row>
    <row r="192" spans="1:26" ht="18.75">
      <c r="A192" s="259"/>
      <c r="B192" s="41"/>
      <c r="C192" s="259"/>
      <c r="D192" s="41"/>
      <c r="H192" s="83"/>
      <c r="I192" s="83"/>
      <c r="J192" s="83"/>
      <c r="K192" s="83"/>
      <c r="Z192" s="90" t="s">
        <v>620</v>
      </c>
    </row>
    <row r="193" spans="1:26" ht="18.75">
      <c r="A193" s="259"/>
      <c r="B193" s="41"/>
      <c r="C193" s="259"/>
      <c r="D193" s="41"/>
      <c r="H193" s="83"/>
      <c r="I193" s="83"/>
      <c r="J193" s="83"/>
      <c r="K193" s="83"/>
      <c r="Z193" s="90" t="s">
        <v>621</v>
      </c>
    </row>
    <row r="194" spans="1:26" ht="18.75">
      <c r="A194" s="259"/>
      <c r="B194" s="41"/>
      <c r="C194" s="259"/>
      <c r="D194" s="41"/>
      <c r="H194" s="83"/>
      <c r="I194" s="83"/>
      <c r="J194" s="83"/>
      <c r="K194" s="83"/>
      <c r="Z194" s="90" t="s">
        <v>622</v>
      </c>
    </row>
    <row r="195" spans="1:26" ht="18.75">
      <c r="A195" s="260"/>
      <c r="B195" s="42"/>
      <c r="C195" s="260"/>
      <c r="D195" s="42"/>
      <c r="H195" s="83"/>
      <c r="I195" s="83"/>
      <c r="J195" s="83"/>
      <c r="K195" s="83"/>
      <c r="Z195" s="90" t="s">
        <v>623</v>
      </c>
    </row>
    <row r="196" spans="1:26" ht="18.75">
      <c r="A196" s="260"/>
      <c r="B196" s="42"/>
      <c r="C196" s="260"/>
      <c r="D196" s="42"/>
      <c r="H196" s="83"/>
      <c r="I196" s="83"/>
      <c r="J196" s="83"/>
      <c r="K196" s="83"/>
      <c r="Z196" s="90" t="s">
        <v>624</v>
      </c>
    </row>
    <row r="197" spans="1:26" ht="18.75">
      <c r="A197" s="260"/>
      <c r="B197" s="42"/>
      <c r="C197" s="260"/>
      <c r="D197" s="42"/>
      <c r="H197" s="83"/>
      <c r="I197" s="83"/>
      <c r="J197" s="82"/>
      <c r="K197" s="82"/>
      <c r="Z197" s="90" t="s">
        <v>626</v>
      </c>
    </row>
    <row r="198" spans="1:26" ht="18.75">
      <c r="A198" s="260"/>
      <c r="B198" s="42"/>
      <c r="C198" s="260"/>
      <c r="D198" s="42"/>
      <c r="H198" s="83"/>
      <c r="I198" s="83"/>
      <c r="J198" s="83"/>
      <c r="K198" s="83"/>
      <c r="Z198" s="90" t="s">
        <v>627</v>
      </c>
    </row>
    <row r="199" spans="1:26" ht="18.75">
      <c r="A199" s="260"/>
      <c r="B199" s="42"/>
      <c r="C199" s="260"/>
      <c r="D199" s="42"/>
      <c r="H199" s="83"/>
      <c r="I199" s="83"/>
      <c r="J199" s="83"/>
      <c r="K199" s="83"/>
      <c r="Z199" s="90" t="s">
        <v>628</v>
      </c>
    </row>
    <row r="200" spans="1:26" ht="18.75">
      <c r="A200" s="260"/>
      <c r="B200" s="42"/>
      <c r="C200" s="260"/>
      <c r="D200" s="42"/>
      <c r="H200" s="83"/>
      <c r="I200" s="83"/>
      <c r="J200" s="83"/>
      <c r="K200" s="83"/>
      <c r="Z200" s="90" t="s">
        <v>629</v>
      </c>
    </row>
    <row r="201" spans="1:26" ht="18.75">
      <c r="A201" s="260"/>
      <c r="B201" s="42"/>
      <c r="C201" s="260"/>
      <c r="D201" s="42"/>
      <c r="H201" s="83"/>
      <c r="I201" s="83"/>
      <c r="J201" s="83"/>
      <c r="K201" s="83"/>
      <c r="Z201" s="90" t="s">
        <v>630</v>
      </c>
    </row>
    <row r="202" spans="1:26" ht="18.75">
      <c r="A202" s="259"/>
      <c r="B202" s="41"/>
      <c r="C202" s="259"/>
      <c r="D202" s="41"/>
      <c r="H202" s="83"/>
      <c r="I202" s="83"/>
      <c r="J202" s="83"/>
      <c r="K202" s="83"/>
      <c r="Z202" s="90" t="s">
        <v>631</v>
      </c>
    </row>
    <row r="203" spans="1:26" ht="18.75">
      <c r="A203" s="259"/>
      <c r="B203" s="41"/>
      <c r="C203" s="259"/>
      <c r="D203" s="41"/>
      <c r="H203" s="83"/>
      <c r="I203" s="83"/>
      <c r="J203" s="83"/>
      <c r="K203" s="83"/>
      <c r="Z203" s="90" t="s">
        <v>632</v>
      </c>
    </row>
    <row r="204" spans="1:26" ht="18.75">
      <c r="A204" s="259"/>
      <c r="B204" s="41"/>
      <c r="C204" s="259"/>
      <c r="D204" s="41"/>
      <c r="H204" s="83"/>
      <c r="I204" s="83"/>
      <c r="J204" s="82"/>
      <c r="K204" s="82"/>
      <c r="Z204" s="90" t="s">
        <v>634</v>
      </c>
    </row>
    <row r="205" spans="1:26" ht="18.75">
      <c r="A205" s="259"/>
      <c r="B205" s="41"/>
      <c r="C205" s="259"/>
      <c r="D205" s="41"/>
      <c r="H205" s="83"/>
      <c r="I205" s="83"/>
      <c r="J205" s="83"/>
      <c r="K205" s="83"/>
      <c r="Z205" s="90" t="s">
        <v>635</v>
      </c>
    </row>
    <row r="206" spans="1:26" ht="18.75">
      <c r="A206" s="259"/>
      <c r="B206" s="41"/>
      <c r="C206" s="259"/>
      <c r="D206" s="41"/>
      <c r="H206" s="83"/>
      <c r="I206" s="83"/>
      <c r="J206" s="83"/>
      <c r="K206" s="83"/>
      <c r="Z206" s="90" t="s">
        <v>636</v>
      </c>
    </row>
    <row r="207" spans="1:26" ht="18.75">
      <c r="A207" s="259"/>
      <c r="B207" s="41"/>
      <c r="C207" s="259"/>
      <c r="D207" s="41"/>
      <c r="H207" s="83"/>
      <c r="I207" s="83"/>
      <c r="J207" s="83"/>
      <c r="K207" s="83"/>
      <c r="Z207" s="90" t="s">
        <v>637</v>
      </c>
    </row>
    <row r="208" spans="1:26" ht="18.75">
      <c r="A208" s="259"/>
      <c r="B208" s="41"/>
      <c r="C208" s="259"/>
      <c r="D208" s="41"/>
      <c r="H208" s="83"/>
      <c r="I208" s="83"/>
      <c r="J208" s="83"/>
      <c r="K208" s="83"/>
      <c r="Z208" s="90" t="s">
        <v>638</v>
      </c>
    </row>
    <row r="209" spans="1:26" ht="18.75">
      <c r="A209" s="259"/>
      <c r="B209" s="41"/>
      <c r="C209" s="259"/>
      <c r="D209" s="41"/>
      <c r="H209" s="83"/>
      <c r="I209" s="83"/>
      <c r="J209" s="83"/>
      <c r="K209" s="83"/>
      <c r="Z209" s="90" t="s">
        <v>639</v>
      </c>
    </row>
    <row r="210" spans="1:26" ht="18.75">
      <c r="A210" s="259"/>
      <c r="B210" s="41"/>
      <c r="C210" s="259"/>
      <c r="D210" s="41"/>
      <c r="H210" s="83"/>
      <c r="I210" s="83"/>
      <c r="J210" s="83"/>
      <c r="K210" s="83"/>
      <c r="Z210" s="90" t="s">
        <v>640</v>
      </c>
    </row>
    <row r="211" spans="1:26" ht="18.75">
      <c r="A211" s="259"/>
      <c r="B211" s="41"/>
      <c r="C211" s="259"/>
      <c r="D211" s="41"/>
      <c r="H211" s="83"/>
      <c r="I211" s="83"/>
      <c r="J211" s="83"/>
      <c r="K211" s="83"/>
      <c r="Z211" s="90" t="s">
        <v>641</v>
      </c>
    </row>
    <row r="212" spans="1:26" ht="18.75">
      <c r="A212" s="259"/>
      <c r="B212" s="41"/>
      <c r="C212" s="259"/>
      <c r="D212" s="41"/>
      <c r="H212" s="83"/>
      <c r="I212" s="83"/>
      <c r="J212" s="82"/>
      <c r="K212" s="82"/>
      <c r="Z212" s="90" t="s">
        <v>643</v>
      </c>
    </row>
    <row r="213" spans="1:26" ht="18.75">
      <c r="A213" s="259"/>
      <c r="B213" s="41"/>
      <c r="C213" s="259"/>
      <c r="D213" s="41"/>
      <c r="H213" s="83"/>
      <c r="I213" s="83"/>
      <c r="J213" s="83"/>
      <c r="K213" s="83"/>
      <c r="Z213" s="90" t="s">
        <v>644</v>
      </c>
    </row>
    <row r="214" spans="1:26" ht="18.75">
      <c r="A214" s="259"/>
      <c r="B214" s="41"/>
      <c r="C214" s="259"/>
      <c r="D214" s="41"/>
      <c r="H214" s="83"/>
      <c r="I214" s="83"/>
      <c r="J214" s="83"/>
      <c r="K214" s="83"/>
      <c r="Z214" s="90" t="s">
        <v>645</v>
      </c>
    </row>
    <row r="215" spans="1:26" ht="18.75">
      <c r="A215" s="259"/>
      <c r="B215" s="41"/>
      <c r="C215" s="259"/>
      <c r="D215" s="41"/>
      <c r="H215" s="83"/>
      <c r="I215" s="83"/>
      <c r="J215" s="83"/>
      <c r="K215" s="83"/>
      <c r="Z215" s="90" t="s">
        <v>646</v>
      </c>
    </row>
    <row r="216" spans="1:26" ht="18.75">
      <c r="A216" s="259"/>
      <c r="B216" s="41"/>
      <c r="C216" s="259"/>
      <c r="D216" s="41"/>
      <c r="H216" s="83"/>
      <c r="I216" s="83"/>
      <c r="J216" s="83"/>
      <c r="K216" s="83"/>
      <c r="Z216" s="90" t="s">
        <v>647</v>
      </c>
    </row>
    <row r="217" spans="1:26" ht="18.75">
      <c r="A217" s="259"/>
      <c r="B217" s="41"/>
      <c r="C217" s="259"/>
      <c r="D217" s="41"/>
      <c r="H217" s="83"/>
      <c r="I217" s="83"/>
      <c r="J217" s="83"/>
      <c r="K217" s="83"/>
      <c r="Z217" s="90" t="s">
        <v>648</v>
      </c>
    </row>
    <row r="218" spans="1:26" ht="18.75">
      <c r="A218" s="259"/>
      <c r="B218" s="41"/>
      <c r="C218" s="259"/>
      <c r="D218" s="41"/>
      <c r="H218" s="83"/>
      <c r="I218" s="83"/>
      <c r="J218" s="83"/>
      <c r="K218" s="83"/>
      <c r="Z218" s="90" t="s">
        <v>649</v>
      </c>
    </row>
    <row r="219" spans="1:26" ht="18.75">
      <c r="A219" s="259"/>
      <c r="B219" s="41"/>
      <c r="C219" s="259"/>
      <c r="D219" s="41"/>
      <c r="H219" s="83"/>
      <c r="I219" s="83"/>
      <c r="J219" s="82"/>
      <c r="K219" s="82"/>
      <c r="Z219" s="90" t="s">
        <v>651</v>
      </c>
    </row>
    <row r="220" spans="1:26" ht="18.75">
      <c r="A220" s="259"/>
      <c r="B220" s="41"/>
      <c r="C220" s="259"/>
      <c r="D220" s="41"/>
      <c r="H220" s="83"/>
      <c r="I220" s="83"/>
      <c r="J220" s="83"/>
      <c r="K220" s="83"/>
      <c r="Z220" s="90" t="s">
        <v>652</v>
      </c>
    </row>
    <row r="221" spans="1:26" ht="18.75">
      <c r="A221" s="259"/>
      <c r="B221" s="41"/>
      <c r="C221" s="259"/>
      <c r="D221" s="41"/>
      <c r="H221" s="83"/>
      <c r="I221" s="83"/>
      <c r="J221" s="83"/>
      <c r="K221" s="83"/>
      <c r="Z221" s="90" t="s">
        <v>653</v>
      </c>
    </row>
    <row r="222" spans="1:26" ht="18.75">
      <c r="A222" s="259"/>
      <c r="B222" s="41"/>
      <c r="C222" s="259"/>
      <c r="D222" s="41"/>
      <c r="H222" s="83"/>
      <c r="I222" s="83"/>
      <c r="J222" s="83"/>
      <c r="K222" s="83"/>
      <c r="Z222" s="90" t="s">
        <v>654</v>
      </c>
    </row>
    <row r="223" spans="1:26" ht="18.75">
      <c r="A223" s="260"/>
      <c r="B223" s="42"/>
      <c r="C223" s="260"/>
      <c r="D223" s="42"/>
      <c r="H223" s="83"/>
      <c r="I223" s="83"/>
      <c r="J223" s="83"/>
      <c r="K223" s="83"/>
      <c r="Z223" s="90" t="s">
        <v>655</v>
      </c>
    </row>
    <row r="224" spans="1:26" ht="18.75">
      <c r="A224" s="260"/>
      <c r="B224" s="42"/>
      <c r="C224" s="260"/>
      <c r="D224" s="42"/>
      <c r="H224" s="83"/>
      <c r="I224" s="83"/>
      <c r="J224" s="83"/>
      <c r="K224" s="83"/>
      <c r="Z224" s="90" t="s">
        <v>656</v>
      </c>
    </row>
    <row r="225" spans="1:26" ht="18.75">
      <c r="A225" s="260"/>
      <c r="B225" s="42"/>
      <c r="C225" s="260"/>
      <c r="D225" s="42"/>
      <c r="H225" s="83"/>
      <c r="I225" s="83"/>
      <c r="J225" s="83"/>
      <c r="K225" s="83"/>
      <c r="Z225" s="90" t="s">
        <v>657</v>
      </c>
    </row>
    <row r="226" spans="1:26" ht="18.75">
      <c r="A226" s="260"/>
      <c r="B226" s="42"/>
      <c r="C226" s="260"/>
      <c r="D226" s="42"/>
      <c r="H226" s="83"/>
      <c r="I226" s="83"/>
      <c r="J226" s="83"/>
      <c r="K226" s="83"/>
      <c r="Z226" s="90" t="s">
        <v>658</v>
      </c>
    </row>
    <row r="227" spans="1:26" ht="18.75">
      <c r="A227" s="260"/>
      <c r="B227" s="42"/>
      <c r="C227" s="260"/>
      <c r="D227" s="42"/>
      <c r="H227" s="83"/>
      <c r="I227" s="83"/>
      <c r="J227" s="82"/>
      <c r="K227" s="82"/>
      <c r="Z227" s="90" t="s">
        <v>660</v>
      </c>
    </row>
    <row r="228" spans="1:26" ht="18.75">
      <c r="A228" s="260"/>
      <c r="B228" s="42"/>
      <c r="C228" s="260"/>
      <c r="D228" s="42"/>
      <c r="H228" s="83"/>
      <c r="I228" s="83"/>
      <c r="J228" s="83"/>
      <c r="K228" s="83"/>
      <c r="Z228" s="90" t="s">
        <v>661</v>
      </c>
    </row>
    <row r="229" spans="1:26" ht="18.75">
      <c r="A229" s="260"/>
      <c r="B229" s="42"/>
      <c r="C229" s="260"/>
      <c r="D229" s="42"/>
      <c r="H229" s="83"/>
      <c r="I229" s="83"/>
      <c r="J229" s="82"/>
      <c r="K229" s="82"/>
      <c r="Z229" s="90" t="s">
        <v>663</v>
      </c>
    </row>
    <row r="230" spans="1:26" ht="18.75">
      <c r="A230" s="259"/>
      <c r="B230" s="41"/>
      <c r="C230" s="259"/>
      <c r="D230" s="41"/>
      <c r="H230" s="83"/>
      <c r="I230" s="83"/>
      <c r="J230" s="83"/>
      <c r="K230" s="83"/>
      <c r="Z230" s="90" t="s">
        <v>664</v>
      </c>
    </row>
    <row r="231" spans="1:26" ht="18.75">
      <c r="A231" s="259"/>
      <c r="B231" s="41"/>
      <c r="C231" s="259"/>
      <c r="D231" s="41"/>
      <c r="H231" s="83"/>
      <c r="I231" s="83"/>
      <c r="J231" s="83"/>
      <c r="K231" s="83"/>
      <c r="Z231" s="90" t="s">
        <v>665</v>
      </c>
    </row>
    <row r="232" spans="1:26" ht="18.75">
      <c r="A232" s="259"/>
      <c r="B232" s="41"/>
      <c r="C232" s="259"/>
      <c r="D232" s="41"/>
      <c r="H232" s="83"/>
      <c r="I232" s="83"/>
      <c r="J232" s="82"/>
      <c r="K232" s="82"/>
      <c r="Z232" s="90" t="s">
        <v>667</v>
      </c>
    </row>
    <row r="233" spans="1:26" ht="18.75">
      <c r="A233" s="259"/>
      <c r="B233" s="41"/>
      <c r="C233" s="259"/>
      <c r="D233" s="41"/>
      <c r="H233" s="83"/>
      <c r="I233" s="83"/>
      <c r="J233" s="83"/>
      <c r="K233" s="83"/>
      <c r="Z233" s="90" t="s">
        <v>668</v>
      </c>
    </row>
    <row r="234" spans="1:26" ht="18.75">
      <c r="A234" s="259"/>
      <c r="B234" s="41"/>
      <c r="C234" s="259"/>
      <c r="D234" s="41"/>
      <c r="H234" s="83"/>
      <c r="I234" s="83"/>
      <c r="J234" s="83"/>
      <c r="K234" s="83"/>
      <c r="Z234" s="90" t="s">
        <v>669</v>
      </c>
    </row>
    <row r="235" spans="1:26" ht="18.75">
      <c r="A235" s="259"/>
      <c r="B235" s="41"/>
      <c r="C235" s="259"/>
      <c r="D235" s="41"/>
      <c r="H235" s="83"/>
      <c r="I235" s="83"/>
      <c r="J235" s="83"/>
      <c r="K235" s="83"/>
      <c r="Z235" s="90" t="s">
        <v>670</v>
      </c>
    </row>
    <row r="236" spans="1:26" ht="18.75">
      <c r="A236" s="259"/>
      <c r="B236" s="41"/>
      <c r="C236" s="259"/>
      <c r="D236" s="41"/>
      <c r="H236" s="83"/>
      <c r="I236" s="83"/>
      <c r="J236" s="83"/>
      <c r="K236" s="83"/>
      <c r="Z236" s="90" t="s">
        <v>671</v>
      </c>
    </row>
    <row r="237" spans="1:26" ht="18.75">
      <c r="A237" s="259"/>
      <c r="B237" s="41"/>
      <c r="C237" s="259"/>
      <c r="D237" s="41"/>
      <c r="H237" s="83"/>
      <c r="I237" s="83"/>
      <c r="J237" s="83"/>
      <c r="K237" s="83"/>
      <c r="Z237" s="90" t="s">
        <v>672</v>
      </c>
    </row>
    <row r="238" spans="1:26" ht="18.75">
      <c r="A238" s="259"/>
      <c r="B238" s="41"/>
      <c r="C238" s="259"/>
      <c r="D238" s="41"/>
      <c r="H238" s="83"/>
      <c r="I238" s="83"/>
      <c r="J238" s="83"/>
      <c r="K238" s="83"/>
      <c r="Z238" s="90" t="s">
        <v>673</v>
      </c>
    </row>
    <row r="239" spans="1:26" ht="18.75">
      <c r="A239" s="259"/>
      <c r="B239" s="41"/>
      <c r="C239" s="259"/>
      <c r="D239" s="41"/>
      <c r="H239" s="83"/>
      <c r="I239" s="83"/>
      <c r="J239" s="83"/>
      <c r="K239" s="83"/>
      <c r="Z239" s="90" t="s">
        <v>674</v>
      </c>
    </row>
    <row r="240" spans="1:26" ht="18.75">
      <c r="A240" s="259"/>
      <c r="B240" s="41"/>
      <c r="C240" s="259"/>
      <c r="D240" s="41"/>
      <c r="H240" s="83"/>
      <c r="I240" s="83"/>
      <c r="J240" s="82"/>
      <c r="K240" s="82"/>
      <c r="Z240" s="90" t="s">
        <v>676</v>
      </c>
    </row>
    <row r="241" spans="1:26" ht="18.75">
      <c r="A241" s="259"/>
      <c r="B241" s="41"/>
      <c r="C241" s="259"/>
      <c r="D241" s="41"/>
      <c r="H241" s="83"/>
      <c r="I241" s="83"/>
      <c r="J241" s="83"/>
      <c r="K241" s="83"/>
      <c r="Z241" s="90" t="s">
        <v>677</v>
      </c>
    </row>
    <row r="242" spans="1:26" ht="18.75">
      <c r="A242" s="259"/>
      <c r="B242" s="41"/>
      <c r="C242" s="259"/>
      <c r="D242" s="41"/>
      <c r="H242" s="83"/>
      <c r="I242" s="83"/>
      <c r="J242" s="83"/>
      <c r="K242" s="83"/>
      <c r="Z242" s="90" t="s">
        <v>678</v>
      </c>
    </row>
    <row r="243" spans="1:26" ht="18.75">
      <c r="A243" s="259"/>
      <c r="B243" s="41"/>
      <c r="C243" s="259"/>
      <c r="D243" s="41"/>
      <c r="H243" s="83"/>
      <c r="I243" s="83"/>
      <c r="J243" s="83"/>
      <c r="K243" s="83"/>
      <c r="Z243" s="90" t="s">
        <v>679</v>
      </c>
    </row>
    <row r="244" spans="1:26" ht="18">
      <c r="A244" s="259"/>
      <c r="B244" s="41"/>
      <c r="C244" s="259"/>
      <c r="D244" s="41"/>
      <c r="H244" s="83"/>
      <c r="I244" s="83"/>
      <c r="J244" s="82"/>
      <c r="K244" s="82"/>
      <c r="Z244" s="91"/>
    </row>
    <row r="245" spans="1:26" ht="18">
      <c r="A245" s="259"/>
      <c r="B245" s="41"/>
      <c r="C245" s="259"/>
      <c r="D245" s="41"/>
      <c r="H245" s="83"/>
      <c r="I245" s="83"/>
      <c r="J245" s="83"/>
      <c r="K245" s="83"/>
      <c r="Z245" s="91"/>
    </row>
    <row r="246" spans="1:26" ht="18">
      <c r="A246" s="259"/>
      <c r="B246" s="41"/>
      <c r="C246" s="259"/>
      <c r="D246" s="41"/>
      <c r="H246" s="83"/>
      <c r="I246" s="83"/>
      <c r="J246" s="83"/>
      <c r="K246" s="83"/>
      <c r="Z246" s="91"/>
    </row>
    <row r="247" spans="1:26" ht="18">
      <c r="A247" s="259"/>
      <c r="B247" s="41"/>
      <c r="C247" s="259"/>
      <c r="D247" s="41"/>
      <c r="H247" s="83"/>
      <c r="I247" s="83"/>
      <c r="J247" s="83"/>
      <c r="K247" s="83"/>
      <c r="Z247" s="91"/>
    </row>
    <row r="248" spans="1:26" ht="18">
      <c r="A248" s="259"/>
      <c r="B248" s="41"/>
      <c r="C248" s="259"/>
      <c r="D248" s="41"/>
      <c r="H248" s="83"/>
      <c r="I248" s="83"/>
      <c r="J248" s="83"/>
      <c r="K248" s="83"/>
      <c r="Z248" s="91"/>
    </row>
    <row r="249" spans="1:26" ht="18">
      <c r="A249" s="259"/>
      <c r="B249" s="41"/>
      <c r="C249" s="259"/>
      <c r="D249" s="41"/>
      <c r="H249" s="83"/>
      <c r="I249" s="83"/>
      <c r="J249" s="82"/>
      <c r="K249" s="82"/>
      <c r="Z249" s="91"/>
    </row>
    <row r="250" spans="1:26" ht="18">
      <c r="A250" s="259"/>
      <c r="B250" s="41"/>
      <c r="C250" s="259"/>
      <c r="D250" s="41"/>
      <c r="H250" s="83"/>
      <c r="I250" s="83"/>
      <c r="J250" s="83"/>
      <c r="K250" s="83"/>
      <c r="Z250" s="91"/>
    </row>
    <row r="251" spans="1:26" ht="18">
      <c r="A251" s="259"/>
      <c r="B251" s="41"/>
      <c r="C251" s="259"/>
      <c r="D251" s="41"/>
      <c r="H251" s="83"/>
      <c r="I251" s="83"/>
      <c r="J251" s="83"/>
      <c r="K251" s="83"/>
      <c r="Z251" s="91"/>
    </row>
    <row r="252" spans="1:26" ht="18">
      <c r="A252" s="259"/>
      <c r="B252" s="41"/>
      <c r="C252" s="259"/>
      <c r="D252" s="41"/>
      <c r="H252" s="83"/>
      <c r="I252" s="83"/>
      <c r="J252" s="83"/>
      <c r="K252" s="83"/>
      <c r="Z252" s="91"/>
    </row>
    <row r="253" spans="1:26" ht="18">
      <c r="A253" s="259"/>
      <c r="B253" s="41"/>
      <c r="C253" s="259"/>
      <c r="D253" s="41"/>
      <c r="H253" s="83"/>
      <c r="I253" s="83"/>
      <c r="J253" s="83"/>
      <c r="K253" s="83"/>
      <c r="Z253" s="91"/>
    </row>
    <row r="254" spans="1:26" ht="18">
      <c r="A254" s="259"/>
      <c r="B254" s="41"/>
      <c r="C254" s="259"/>
      <c r="D254" s="41"/>
      <c r="H254" s="83"/>
      <c r="I254" s="83"/>
      <c r="J254" s="83"/>
      <c r="K254" s="83"/>
      <c r="Z254" s="91"/>
    </row>
    <row r="255" spans="1:26" ht="18">
      <c r="A255" s="259"/>
      <c r="B255" s="41"/>
      <c r="C255" s="259"/>
      <c r="D255" s="41"/>
      <c r="H255" s="83"/>
      <c r="I255" s="83"/>
      <c r="J255" s="82"/>
      <c r="K255" s="82"/>
      <c r="Z255" s="91"/>
    </row>
    <row r="256" spans="1:26" ht="18">
      <c r="A256" s="259"/>
      <c r="B256" s="41"/>
      <c r="C256" s="259"/>
      <c r="D256" s="41"/>
      <c r="H256" s="83"/>
      <c r="I256" s="83"/>
      <c r="J256" s="83"/>
      <c r="K256" s="83"/>
      <c r="Z256" s="91"/>
    </row>
    <row r="257" spans="1:26" ht="18">
      <c r="A257" s="259"/>
      <c r="B257" s="41"/>
      <c r="C257" s="259"/>
      <c r="D257" s="41"/>
      <c r="H257" s="83"/>
      <c r="I257" s="83"/>
      <c r="J257" s="83"/>
      <c r="K257" s="83"/>
      <c r="Z257" s="91"/>
    </row>
    <row r="258" spans="1:26" ht="18">
      <c r="A258" s="259"/>
      <c r="B258" s="41"/>
      <c r="C258" s="259"/>
      <c r="D258" s="41"/>
      <c r="H258" s="83"/>
      <c r="I258" s="83"/>
      <c r="J258" s="82"/>
      <c r="K258" s="82"/>
      <c r="Z258" s="91"/>
    </row>
    <row r="259" spans="1:26" ht="18">
      <c r="A259" s="259"/>
      <c r="B259" s="41"/>
      <c r="C259" s="259"/>
      <c r="D259" s="41"/>
      <c r="H259" s="83"/>
      <c r="I259" s="83"/>
      <c r="J259" s="83"/>
      <c r="K259" s="83"/>
      <c r="Z259" s="91"/>
    </row>
    <row r="260" spans="1:26" ht="18">
      <c r="A260" s="259"/>
      <c r="B260" s="41"/>
      <c r="C260" s="259"/>
      <c r="D260" s="41"/>
      <c r="H260" s="83"/>
      <c r="I260" s="83"/>
      <c r="J260" s="82"/>
      <c r="K260" s="82"/>
      <c r="Z260" s="91"/>
    </row>
    <row r="261" spans="1:26" ht="18">
      <c r="A261" s="259"/>
      <c r="B261" s="41"/>
      <c r="C261" s="259"/>
      <c r="D261" s="41"/>
      <c r="H261" s="83"/>
      <c r="I261" s="83"/>
      <c r="J261" s="83"/>
      <c r="K261" s="83"/>
      <c r="Z261" s="91"/>
    </row>
    <row r="262" spans="1:26" ht="18">
      <c r="A262" s="259"/>
      <c r="B262" s="41"/>
      <c r="C262" s="259"/>
      <c r="D262" s="41"/>
      <c r="H262" s="83"/>
      <c r="I262" s="83"/>
      <c r="J262" s="82"/>
      <c r="K262" s="82"/>
      <c r="Z262" s="91"/>
    </row>
    <row r="263" spans="1:26" ht="18">
      <c r="A263" s="259"/>
      <c r="B263" s="41"/>
      <c r="C263" s="259"/>
      <c r="D263" s="41"/>
      <c r="H263" s="83"/>
      <c r="I263" s="83"/>
      <c r="J263" s="83"/>
      <c r="K263" s="83"/>
      <c r="Z263" s="91"/>
    </row>
    <row r="264" spans="1:26" ht="18">
      <c r="A264" s="259"/>
      <c r="B264" s="41"/>
      <c r="C264" s="259"/>
      <c r="D264" s="41"/>
      <c r="H264" s="83"/>
      <c r="I264" s="83"/>
      <c r="J264" s="83"/>
      <c r="K264" s="83"/>
      <c r="Z264" s="91"/>
    </row>
    <row r="265" spans="1:26" ht="18">
      <c r="A265" s="259"/>
      <c r="B265" s="41"/>
      <c r="C265" s="259"/>
      <c r="D265" s="41"/>
      <c r="H265" s="83"/>
      <c r="I265" s="83"/>
      <c r="J265" s="83"/>
      <c r="K265" s="83"/>
      <c r="Z265" s="91"/>
    </row>
    <row r="266" spans="1:26" ht="18">
      <c r="A266" s="259"/>
      <c r="B266" s="41"/>
      <c r="C266" s="259"/>
      <c r="D266" s="41"/>
      <c r="H266" s="83"/>
      <c r="I266" s="83"/>
      <c r="J266" s="83"/>
      <c r="K266" s="83"/>
      <c r="Z266" s="91"/>
    </row>
    <row r="267" spans="1:26" ht="18">
      <c r="A267" s="259"/>
      <c r="B267" s="41"/>
      <c r="C267" s="259"/>
      <c r="D267" s="41"/>
      <c r="H267" s="83"/>
      <c r="I267" s="83"/>
      <c r="J267" s="83"/>
      <c r="K267" s="83"/>
      <c r="Z267" s="91"/>
    </row>
    <row r="268" spans="1:26" ht="18">
      <c r="A268" s="259"/>
      <c r="B268" s="41"/>
      <c r="C268" s="259"/>
      <c r="D268" s="41"/>
      <c r="H268" s="83"/>
      <c r="I268" s="83"/>
      <c r="J268" s="83"/>
      <c r="K268" s="83"/>
      <c r="Z268" s="91"/>
    </row>
    <row r="269" spans="1:26" ht="18">
      <c r="A269" s="259"/>
      <c r="B269" s="41"/>
      <c r="C269" s="259"/>
      <c r="D269" s="41"/>
      <c r="H269" s="83"/>
      <c r="I269" s="83"/>
      <c r="J269" s="82"/>
      <c r="K269" s="82"/>
      <c r="Z269" s="91"/>
    </row>
    <row r="270" spans="1:26" ht="18">
      <c r="A270" s="259"/>
      <c r="B270" s="41"/>
      <c r="C270" s="259"/>
      <c r="D270" s="41"/>
      <c r="H270" s="83"/>
      <c r="I270" s="83"/>
      <c r="J270" s="83"/>
      <c r="K270" s="83"/>
      <c r="Z270" s="91"/>
    </row>
    <row r="271" spans="1:26" ht="18">
      <c r="A271" s="259"/>
      <c r="B271" s="41"/>
      <c r="C271" s="259"/>
      <c r="D271" s="41"/>
      <c r="H271" s="83"/>
      <c r="I271" s="83"/>
      <c r="J271" s="83"/>
      <c r="K271" s="83"/>
      <c r="Z271" s="91"/>
    </row>
    <row r="272" spans="1:26" ht="18">
      <c r="A272" s="259"/>
      <c r="B272" s="41"/>
      <c r="C272" s="259"/>
      <c r="D272" s="41"/>
      <c r="H272" s="83"/>
      <c r="I272" s="83"/>
      <c r="J272" s="83"/>
      <c r="K272" s="83"/>
      <c r="Z272" s="91"/>
    </row>
    <row r="273" spans="1:26" ht="18">
      <c r="A273" s="259"/>
      <c r="B273" s="41"/>
      <c r="C273" s="259"/>
      <c r="D273" s="41"/>
      <c r="H273" s="83"/>
      <c r="I273" s="83"/>
      <c r="J273" s="83"/>
      <c r="K273" s="83"/>
      <c r="Z273" s="91"/>
    </row>
    <row r="274" spans="1:26" ht="18">
      <c r="A274" s="259"/>
      <c r="B274" s="41"/>
      <c r="C274" s="259"/>
      <c r="D274" s="41"/>
      <c r="H274" s="83"/>
      <c r="I274" s="83"/>
      <c r="J274" s="83"/>
      <c r="K274" s="83"/>
      <c r="Z274" s="91"/>
    </row>
    <row r="275" spans="1:26" ht="18">
      <c r="A275" s="259"/>
      <c r="B275" s="41"/>
      <c r="C275" s="259"/>
      <c r="D275" s="41"/>
      <c r="H275" s="83"/>
      <c r="I275" s="83"/>
      <c r="J275" s="83"/>
      <c r="K275" s="83"/>
      <c r="Z275" s="91"/>
    </row>
    <row r="276" spans="1:26" ht="18">
      <c r="A276" s="259"/>
      <c r="B276" s="41"/>
      <c r="C276" s="259"/>
      <c r="D276" s="41"/>
      <c r="H276" s="83"/>
      <c r="I276" s="83"/>
      <c r="J276" s="82"/>
      <c r="K276" s="82"/>
      <c r="Z276" s="91"/>
    </row>
    <row r="277" spans="1:26" ht="18">
      <c r="A277" s="259"/>
      <c r="B277" s="41"/>
      <c r="C277" s="259"/>
      <c r="D277" s="41"/>
      <c r="H277" s="83"/>
      <c r="I277" s="83"/>
      <c r="J277" s="83"/>
      <c r="K277" s="83"/>
      <c r="Z277" s="91"/>
    </row>
    <row r="278" spans="1:26" ht="18">
      <c r="A278" s="259"/>
      <c r="B278" s="41"/>
      <c r="C278" s="259"/>
      <c r="D278" s="41"/>
      <c r="H278" s="83"/>
      <c r="I278" s="83"/>
      <c r="J278" s="83"/>
      <c r="K278" s="83"/>
      <c r="Z278" s="91"/>
    </row>
    <row r="279" spans="1:26" ht="18">
      <c r="A279" s="259"/>
      <c r="B279" s="41"/>
      <c r="C279" s="259"/>
      <c r="D279" s="41"/>
      <c r="H279" s="83"/>
      <c r="I279" s="83"/>
      <c r="J279" s="83"/>
      <c r="K279" s="83"/>
      <c r="Z279" s="91"/>
    </row>
    <row r="280" spans="1:26" ht="18">
      <c r="A280" s="259"/>
      <c r="B280" s="41"/>
      <c r="C280" s="259"/>
      <c r="D280" s="41"/>
      <c r="H280" s="83"/>
      <c r="I280" s="83"/>
      <c r="J280" s="83"/>
      <c r="K280" s="83"/>
      <c r="Z280" s="91"/>
    </row>
    <row r="281" spans="1:26" ht="18">
      <c r="A281" s="259"/>
      <c r="B281" s="41"/>
      <c r="C281" s="259"/>
      <c r="D281" s="41"/>
      <c r="H281" s="83"/>
      <c r="I281" s="83"/>
      <c r="J281" s="83"/>
      <c r="K281" s="83"/>
      <c r="Z281" s="91"/>
    </row>
    <row r="282" spans="1:26" ht="18">
      <c r="A282" s="259"/>
      <c r="B282" s="41"/>
      <c r="C282" s="259"/>
      <c r="D282" s="41"/>
      <c r="H282" s="83"/>
      <c r="I282" s="83"/>
      <c r="J282" s="83"/>
      <c r="K282" s="83"/>
      <c r="Z282" s="91"/>
    </row>
    <row r="283" spans="1:26" ht="18">
      <c r="A283" s="259"/>
      <c r="B283" s="41"/>
      <c r="C283" s="259"/>
      <c r="D283" s="41"/>
      <c r="H283" s="83"/>
      <c r="I283" s="83"/>
      <c r="J283" s="83"/>
      <c r="K283" s="83"/>
      <c r="Z283" s="91"/>
    </row>
    <row r="284" spans="1:26" ht="18">
      <c r="A284" s="258"/>
      <c r="B284" s="40"/>
      <c r="C284" s="258"/>
      <c r="D284" s="40"/>
      <c r="H284" s="83"/>
      <c r="I284" s="83"/>
      <c r="J284" s="82"/>
      <c r="K284" s="82"/>
      <c r="Z284" s="91"/>
    </row>
    <row r="285" spans="1:26" ht="18">
      <c r="A285" s="259"/>
      <c r="B285" s="41"/>
      <c r="C285" s="259"/>
      <c r="D285" s="41"/>
      <c r="H285" s="83"/>
      <c r="I285" s="83"/>
      <c r="J285" s="83"/>
      <c r="K285" s="83"/>
      <c r="Z285" s="91"/>
    </row>
    <row r="286" spans="1:26" ht="18">
      <c r="A286" s="259"/>
      <c r="B286" s="41"/>
      <c r="C286" s="259"/>
      <c r="D286" s="41"/>
      <c r="H286" s="83"/>
      <c r="I286" s="83"/>
      <c r="J286" s="83"/>
      <c r="K286" s="83"/>
      <c r="Z286" s="91"/>
    </row>
    <row r="287" spans="1:26" ht="18">
      <c r="A287" s="259"/>
      <c r="B287" s="41"/>
      <c r="C287" s="259"/>
      <c r="D287" s="41"/>
      <c r="H287" s="83"/>
      <c r="I287" s="83"/>
      <c r="J287" s="83"/>
      <c r="K287" s="83"/>
      <c r="Z287" s="91"/>
    </row>
    <row r="288" spans="1:26" ht="18">
      <c r="A288" s="259"/>
      <c r="B288" s="41"/>
      <c r="C288" s="259"/>
      <c r="D288" s="41"/>
      <c r="H288" s="83"/>
      <c r="I288" s="83"/>
      <c r="J288" s="83"/>
      <c r="K288" s="83"/>
      <c r="Z288" s="91"/>
    </row>
    <row r="289" spans="1:26" ht="18">
      <c r="A289" s="259"/>
      <c r="B289" s="41"/>
      <c r="C289" s="259"/>
      <c r="D289" s="41"/>
      <c r="H289" s="83"/>
      <c r="I289" s="83"/>
      <c r="J289" s="83"/>
      <c r="K289" s="83"/>
      <c r="Z289" s="91"/>
    </row>
    <row r="290" spans="1:26" ht="18">
      <c r="A290" s="259"/>
      <c r="B290" s="41"/>
      <c r="C290" s="259"/>
      <c r="D290" s="41"/>
      <c r="H290" s="83"/>
      <c r="I290" s="83"/>
      <c r="J290" s="83"/>
      <c r="K290" s="83"/>
      <c r="Z290" s="91"/>
    </row>
    <row r="291" spans="1:26" ht="18">
      <c r="A291" s="259"/>
      <c r="B291" s="41"/>
      <c r="C291" s="259"/>
      <c r="D291" s="41"/>
      <c r="H291" s="83"/>
      <c r="I291" s="83"/>
      <c r="J291" s="83"/>
      <c r="K291" s="83"/>
      <c r="Z291" s="91"/>
    </row>
    <row r="292" spans="1:26" ht="18">
      <c r="A292" s="259"/>
      <c r="B292" s="41"/>
      <c r="C292" s="259"/>
      <c r="D292" s="41"/>
      <c r="H292" s="83"/>
      <c r="I292" s="83"/>
      <c r="J292" s="83"/>
      <c r="K292" s="83"/>
      <c r="Z292" s="91"/>
    </row>
    <row r="293" spans="1:26" ht="18">
      <c r="A293" s="259"/>
      <c r="B293" s="41"/>
      <c r="C293" s="259"/>
      <c r="D293" s="41"/>
      <c r="H293" s="83"/>
      <c r="I293" s="83"/>
      <c r="J293" s="83"/>
      <c r="K293" s="83"/>
      <c r="Z293" s="91"/>
    </row>
    <row r="294" spans="1:26" ht="18">
      <c r="A294" s="259"/>
      <c r="B294" s="41"/>
      <c r="C294" s="259"/>
      <c r="D294" s="41"/>
      <c r="H294" s="83"/>
      <c r="I294" s="83"/>
      <c r="J294" s="82"/>
      <c r="K294" s="82"/>
      <c r="Z294" s="91"/>
    </row>
    <row r="295" spans="1:26" ht="18">
      <c r="A295" s="259"/>
      <c r="B295" s="41"/>
      <c r="C295" s="259"/>
      <c r="D295" s="41"/>
      <c r="H295" s="83"/>
      <c r="I295" s="83"/>
      <c r="J295" s="83"/>
      <c r="K295" s="83"/>
      <c r="Z295" s="91"/>
    </row>
    <row r="296" spans="1:26" ht="18">
      <c r="A296" s="259"/>
      <c r="B296" s="41"/>
      <c r="C296" s="259"/>
      <c r="D296" s="41"/>
      <c r="H296" s="83"/>
      <c r="I296" s="83"/>
      <c r="J296" s="83"/>
      <c r="K296" s="83"/>
      <c r="Z296" s="91"/>
    </row>
    <row r="297" spans="1:26" ht="18">
      <c r="A297" s="259"/>
      <c r="B297" s="41"/>
      <c r="C297" s="259"/>
      <c r="D297" s="41"/>
      <c r="H297" s="83"/>
      <c r="I297" s="83"/>
      <c r="J297" s="83"/>
      <c r="K297" s="83"/>
      <c r="Z297" s="91"/>
    </row>
    <row r="298" spans="1:26" ht="18">
      <c r="A298" s="259"/>
      <c r="B298" s="41"/>
      <c r="C298" s="259"/>
      <c r="D298" s="41"/>
      <c r="H298" s="83"/>
      <c r="I298" s="83"/>
      <c r="J298" s="83"/>
      <c r="K298" s="83"/>
      <c r="Z298" s="91"/>
    </row>
    <row r="299" spans="1:26" ht="18">
      <c r="A299" s="259"/>
      <c r="B299" s="41"/>
      <c r="C299" s="259"/>
      <c r="D299" s="41"/>
      <c r="H299" s="83"/>
      <c r="I299" s="83"/>
      <c r="J299" s="83"/>
      <c r="K299" s="83"/>
      <c r="Z299" s="91"/>
    </row>
    <row r="300" spans="1:26" ht="18">
      <c r="A300" s="259"/>
      <c r="B300" s="41"/>
      <c r="C300" s="259"/>
      <c r="D300" s="41"/>
      <c r="H300" s="83"/>
      <c r="I300" s="83"/>
      <c r="J300" s="83"/>
      <c r="K300" s="83"/>
      <c r="Z300" s="91"/>
    </row>
    <row r="301" spans="1:26" ht="18">
      <c r="A301" s="259"/>
      <c r="B301" s="41"/>
      <c r="C301" s="259"/>
      <c r="D301" s="41"/>
      <c r="H301" s="83"/>
      <c r="I301" s="83"/>
      <c r="J301" s="83"/>
      <c r="K301" s="83"/>
      <c r="Z301" s="91"/>
    </row>
    <row r="302" spans="1:26" ht="18">
      <c r="A302" s="259"/>
      <c r="B302" s="41"/>
      <c r="C302" s="259"/>
      <c r="D302" s="41"/>
      <c r="H302" s="83"/>
      <c r="I302" s="83"/>
      <c r="J302" s="82"/>
      <c r="K302" s="82"/>
      <c r="Z302" s="91"/>
    </row>
    <row r="303" spans="1:26" ht="18">
      <c r="A303" s="259"/>
      <c r="B303" s="41"/>
      <c r="C303" s="259"/>
      <c r="D303" s="41"/>
      <c r="H303" s="83"/>
      <c r="I303" s="83"/>
      <c r="J303" s="83"/>
      <c r="K303" s="83"/>
      <c r="Z303" s="91"/>
    </row>
    <row r="304" spans="1:26" ht="18">
      <c r="A304" s="259"/>
      <c r="B304" s="41"/>
      <c r="C304" s="259"/>
      <c r="D304" s="41"/>
      <c r="H304" s="83"/>
      <c r="I304" s="83"/>
      <c r="J304" s="83"/>
      <c r="K304" s="83"/>
      <c r="Z304" s="91"/>
    </row>
    <row r="305" spans="1:26" ht="18">
      <c r="A305" s="259"/>
      <c r="B305" s="41"/>
      <c r="C305" s="259"/>
      <c r="D305" s="41"/>
      <c r="H305" s="83"/>
      <c r="I305" s="83"/>
      <c r="J305" s="83"/>
      <c r="K305" s="83"/>
      <c r="Z305" s="91"/>
    </row>
    <row r="306" spans="1:26" ht="18">
      <c r="A306" s="259"/>
      <c r="B306" s="41"/>
      <c r="C306" s="259"/>
      <c r="D306" s="41"/>
      <c r="H306" s="83"/>
      <c r="I306" s="83"/>
      <c r="J306" s="83"/>
      <c r="K306" s="83"/>
      <c r="Z306" s="91"/>
    </row>
    <row r="307" spans="1:26" ht="18">
      <c r="A307" s="259"/>
      <c r="B307" s="41"/>
      <c r="C307" s="259"/>
      <c r="D307" s="41"/>
      <c r="H307" s="83"/>
      <c r="I307" s="83"/>
      <c r="J307" s="83"/>
      <c r="K307" s="83"/>
      <c r="Z307" s="91"/>
    </row>
    <row r="308" spans="1:26" ht="18">
      <c r="A308" s="259"/>
      <c r="B308" s="41"/>
      <c r="C308" s="259"/>
      <c r="D308" s="41"/>
      <c r="H308" s="83"/>
      <c r="I308" s="83"/>
      <c r="J308" s="83"/>
      <c r="K308" s="83"/>
      <c r="Z308" s="91"/>
    </row>
    <row r="309" spans="1:26" ht="18">
      <c r="A309" s="259"/>
      <c r="B309" s="41"/>
      <c r="C309" s="259"/>
      <c r="D309" s="41"/>
      <c r="H309" s="83"/>
      <c r="I309" s="83"/>
      <c r="J309" s="82"/>
      <c r="K309" s="82"/>
      <c r="Z309" s="91"/>
    </row>
    <row r="310" spans="1:26" ht="18">
      <c r="A310" s="259"/>
      <c r="B310" s="41"/>
      <c r="C310" s="259"/>
      <c r="D310" s="41"/>
      <c r="H310" s="83"/>
      <c r="I310" s="83"/>
      <c r="J310" s="83"/>
      <c r="K310" s="83"/>
      <c r="Z310" s="91"/>
    </row>
    <row r="311" spans="1:26" ht="18">
      <c r="A311" s="259"/>
      <c r="B311" s="41"/>
      <c r="C311" s="259"/>
      <c r="D311" s="41"/>
      <c r="H311" s="83"/>
      <c r="I311" s="83"/>
      <c r="J311" s="83"/>
      <c r="K311" s="83"/>
      <c r="Z311" s="91"/>
    </row>
    <row r="312" spans="1:26" ht="18">
      <c r="A312" s="259"/>
      <c r="B312" s="41"/>
      <c r="C312" s="259"/>
      <c r="D312" s="41"/>
      <c r="H312" s="83"/>
      <c r="I312" s="83"/>
      <c r="J312" s="83"/>
      <c r="K312" s="83"/>
      <c r="Z312" s="91"/>
    </row>
    <row r="313" spans="1:26" ht="18">
      <c r="A313" s="259"/>
      <c r="B313" s="41"/>
      <c r="C313" s="259"/>
      <c r="D313" s="41"/>
      <c r="H313" s="83"/>
      <c r="I313" s="83"/>
      <c r="J313" s="83"/>
      <c r="K313" s="83"/>
      <c r="Z313" s="91"/>
    </row>
    <row r="314" spans="1:26" ht="18">
      <c r="A314" s="259"/>
      <c r="B314" s="41"/>
      <c r="C314" s="259"/>
      <c r="D314" s="41"/>
      <c r="H314" s="83"/>
      <c r="I314" s="83"/>
      <c r="J314" s="83"/>
      <c r="K314" s="83"/>
      <c r="Z314" s="91"/>
    </row>
    <row r="315" spans="1:26" ht="18">
      <c r="A315" s="259"/>
      <c r="B315" s="41"/>
      <c r="C315" s="259"/>
      <c r="D315" s="41"/>
      <c r="H315" s="83"/>
      <c r="I315" s="83"/>
      <c r="J315" s="83"/>
      <c r="K315" s="83"/>
      <c r="Z315" s="91"/>
    </row>
    <row r="316" spans="1:26" ht="18">
      <c r="A316" s="259"/>
      <c r="B316" s="41"/>
      <c r="C316" s="259"/>
      <c r="D316" s="41"/>
      <c r="H316" s="83"/>
      <c r="I316" s="83"/>
      <c r="J316" s="83"/>
      <c r="K316" s="83"/>
      <c r="Z316" s="91"/>
    </row>
    <row r="317" spans="1:26" ht="18">
      <c r="A317" s="259"/>
      <c r="B317" s="41"/>
      <c r="C317" s="259"/>
      <c r="D317" s="41"/>
      <c r="H317" s="83"/>
      <c r="I317" s="83"/>
      <c r="J317" s="82"/>
      <c r="K317" s="82"/>
      <c r="Z317" s="91"/>
    </row>
    <row r="318" spans="1:26" ht="18">
      <c r="A318" s="259"/>
      <c r="B318" s="41"/>
      <c r="C318" s="259"/>
      <c r="D318" s="41"/>
      <c r="H318" s="83"/>
      <c r="I318" s="83"/>
      <c r="J318" s="83"/>
      <c r="K318" s="83"/>
      <c r="Z318" s="91"/>
    </row>
    <row r="319" spans="1:26" ht="18">
      <c r="A319" s="259"/>
      <c r="B319" s="41"/>
      <c r="C319" s="259"/>
      <c r="D319" s="41"/>
      <c r="H319" s="83"/>
      <c r="I319" s="83"/>
      <c r="J319" s="83"/>
      <c r="K319" s="83"/>
      <c r="Z319" s="91"/>
    </row>
    <row r="320" spans="1:26" ht="18">
      <c r="A320" s="259"/>
      <c r="B320" s="41"/>
      <c r="C320" s="259"/>
      <c r="D320" s="41"/>
      <c r="H320" s="83"/>
      <c r="I320" s="83"/>
      <c r="J320" s="83"/>
      <c r="K320" s="83"/>
      <c r="Z320" s="91"/>
    </row>
    <row r="321" spans="1:26" ht="18">
      <c r="A321" s="259"/>
      <c r="B321" s="41"/>
      <c r="C321" s="259"/>
      <c r="D321" s="41"/>
      <c r="H321" s="83"/>
      <c r="I321" s="83"/>
      <c r="J321" s="83"/>
      <c r="K321" s="83"/>
      <c r="Z321" s="91"/>
    </row>
    <row r="322" spans="1:26" ht="18">
      <c r="A322" s="259"/>
      <c r="B322" s="41"/>
      <c r="C322" s="259"/>
      <c r="D322" s="41"/>
      <c r="H322" s="83"/>
      <c r="I322" s="83"/>
      <c r="J322" s="83"/>
      <c r="K322" s="83"/>
      <c r="Z322" s="91"/>
    </row>
    <row r="323" spans="1:26" ht="18">
      <c r="A323" s="259"/>
      <c r="B323" s="41"/>
      <c r="C323" s="259"/>
      <c r="D323" s="41"/>
      <c r="H323" s="83"/>
      <c r="I323" s="83"/>
      <c r="J323" s="83"/>
      <c r="K323" s="83"/>
      <c r="Z323" s="91"/>
    </row>
    <row r="324" spans="1:26" ht="18">
      <c r="A324" s="258"/>
      <c r="B324" s="40"/>
      <c r="C324" s="258"/>
      <c r="D324" s="40"/>
      <c r="H324" s="83"/>
      <c r="I324" s="83"/>
      <c r="J324" s="83"/>
      <c r="K324" s="83"/>
      <c r="Z324" s="91"/>
    </row>
    <row r="325" spans="1:26" ht="18">
      <c r="A325" s="259"/>
      <c r="B325" s="41"/>
      <c r="C325" s="259"/>
      <c r="D325" s="41"/>
      <c r="H325" s="83"/>
      <c r="I325" s="83"/>
      <c r="J325" s="82"/>
      <c r="K325" s="82"/>
      <c r="Z325" s="91"/>
    </row>
    <row r="326" spans="1:26" ht="18">
      <c r="A326" s="259"/>
      <c r="B326" s="41"/>
      <c r="C326" s="259"/>
      <c r="D326" s="41"/>
      <c r="H326" s="83"/>
      <c r="I326" s="83"/>
      <c r="J326" s="83"/>
      <c r="K326" s="83"/>
      <c r="Z326" s="91"/>
    </row>
    <row r="327" spans="1:26" ht="18">
      <c r="A327" s="259"/>
      <c r="B327" s="41"/>
      <c r="C327" s="259"/>
      <c r="D327" s="41"/>
      <c r="H327" s="83"/>
      <c r="I327" s="83"/>
      <c r="J327" s="83"/>
      <c r="K327" s="83"/>
      <c r="Z327" s="91"/>
    </row>
    <row r="328" spans="1:26" ht="18">
      <c r="A328" s="259"/>
      <c r="B328" s="41"/>
      <c r="C328" s="259"/>
      <c r="D328" s="41"/>
      <c r="H328" s="83"/>
      <c r="I328" s="83"/>
      <c r="J328" s="83"/>
      <c r="K328" s="83"/>
      <c r="Z328" s="91"/>
    </row>
    <row r="329" spans="1:26" ht="18">
      <c r="A329" s="259"/>
      <c r="B329" s="41"/>
      <c r="C329" s="259"/>
      <c r="D329" s="41"/>
      <c r="H329" s="83"/>
      <c r="I329" s="83"/>
      <c r="J329" s="83"/>
      <c r="K329" s="83"/>
      <c r="Z329" s="91"/>
    </row>
    <row r="330" spans="1:26" ht="18">
      <c r="A330" s="259"/>
      <c r="B330" s="41"/>
      <c r="C330" s="259"/>
      <c r="D330" s="41"/>
      <c r="H330" s="83"/>
      <c r="I330" s="83"/>
      <c r="J330" s="83"/>
      <c r="K330" s="83"/>
      <c r="Z330" s="91"/>
    </row>
    <row r="331" spans="1:26" ht="18">
      <c r="A331" s="259"/>
      <c r="B331" s="41"/>
      <c r="C331" s="259"/>
      <c r="D331" s="41"/>
      <c r="H331" s="83"/>
      <c r="I331" s="83"/>
      <c r="J331" s="83"/>
      <c r="K331" s="83"/>
      <c r="Z331" s="91"/>
    </row>
    <row r="332" spans="1:26" ht="18">
      <c r="A332" s="259"/>
      <c r="B332" s="41"/>
      <c r="C332" s="259"/>
      <c r="D332" s="41"/>
      <c r="H332" s="83"/>
      <c r="I332" s="83"/>
      <c r="J332" s="83"/>
      <c r="K332" s="83"/>
      <c r="Z332" s="91"/>
    </row>
    <row r="333" spans="1:26" ht="18">
      <c r="A333" s="259"/>
      <c r="B333" s="41"/>
      <c r="C333" s="259"/>
      <c r="D333" s="41"/>
      <c r="H333" s="83"/>
      <c r="I333" s="83"/>
      <c r="J333" s="84"/>
      <c r="K333" s="84"/>
      <c r="Z333" s="91"/>
    </row>
    <row r="334" spans="1:26" ht="18">
      <c r="A334" s="259"/>
      <c r="B334" s="41"/>
      <c r="C334" s="259"/>
      <c r="D334" s="41"/>
      <c r="H334" s="83"/>
      <c r="I334" s="83"/>
      <c r="J334" s="83"/>
      <c r="K334" s="83"/>
      <c r="Z334" s="91"/>
    </row>
    <row r="335" spans="1:26" ht="18">
      <c r="A335" s="259"/>
      <c r="B335" s="41"/>
      <c r="C335" s="259"/>
      <c r="D335" s="41"/>
      <c r="H335" s="83"/>
      <c r="I335" s="83"/>
      <c r="J335" s="83"/>
      <c r="K335" s="83"/>
      <c r="Z335" s="91"/>
    </row>
    <row r="336" spans="1:26" ht="18">
      <c r="A336" s="259"/>
      <c r="B336" s="41"/>
      <c r="C336" s="259"/>
      <c r="D336" s="41"/>
      <c r="H336" s="83"/>
      <c r="I336" s="83"/>
      <c r="J336" s="83"/>
      <c r="K336" s="83"/>
      <c r="Z336" s="91"/>
    </row>
    <row r="337" spans="1:26" ht="18">
      <c r="A337" s="259"/>
      <c r="B337" s="41"/>
      <c r="C337" s="259"/>
      <c r="D337" s="41"/>
      <c r="H337" s="83"/>
      <c r="I337" s="83"/>
      <c r="J337" s="83"/>
      <c r="K337" s="83"/>
      <c r="Z337" s="91"/>
    </row>
    <row r="338" spans="1:26" ht="18">
      <c r="A338" s="259"/>
      <c r="B338" s="41"/>
      <c r="C338" s="259"/>
      <c r="D338" s="41"/>
      <c r="H338" s="83"/>
      <c r="I338" s="83"/>
      <c r="J338" s="83"/>
      <c r="K338" s="83"/>
      <c r="Z338" s="91"/>
    </row>
    <row r="339" spans="1:26" ht="18">
      <c r="A339" s="259"/>
      <c r="B339" s="41"/>
      <c r="C339" s="259"/>
      <c r="D339" s="41"/>
      <c r="H339" s="83"/>
      <c r="I339" s="83"/>
      <c r="J339" s="83"/>
      <c r="K339" s="83"/>
      <c r="Z339" s="91"/>
    </row>
    <row r="340" spans="1:26" ht="18">
      <c r="A340" s="259"/>
      <c r="B340" s="41"/>
      <c r="C340" s="259"/>
      <c r="D340" s="41"/>
      <c r="H340" s="83"/>
      <c r="I340" s="83"/>
      <c r="J340" s="82"/>
      <c r="K340" s="82"/>
      <c r="Z340" s="91"/>
    </row>
    <row r="341" spans="1:26" ht="18">
      <c r="A341" s="259"/>
      <c r="B341" s="41"/>
      <c r="C341" s="259"/>
      <c r="D341" s="41"/>
      <c r="H341" s="83"/>
      <c r="I341" s="83"/>
      <c r="J341" s="83"/>
      <c r="K341" s="83"/>
      <c r="Z341" s="91"/>
    </row>
    <row r="342" spans="1:26" ht="18">
      <c r="A342" s="259"/>
      <c r="B342" s="41"/>
      <c r="C342" s="259"/>
      <c r="D342" s="41"/>
      <c r="H342" s="83"/>
      <c r="I342" s="83"/>
      <c r="J342" s="83"/>
      <c r="K342" s="83"/>
      <c r="Z342" s="91"/>
    </row>
    <row r="343" spans="1:26" ht="18">
      <c r="A343" s="259"/>
      <c r="B343" s="41"/>
      <c r="C343" s="259"/>
      <c r="D343" s="41"/>
      <c r="H343" s="83"/>
      <c r="I343" s="83"/>
      <c r="J343" s="83"/>
      <c r="K343" s="83"/>
      <c r="Z343" s="91"/>
    </row>
    <row r="344" spans="1:26" ht="18">
      <c r="A344" s="259"/>
      <c r="B344" s="41"/>
      <c r="C344" s="259"/>
      <c r="D344" s="41"/>
      <c r="H344" s="83"/>
      <c r="I344" s="83"/>
      <c r="J344" s="82"/>
      <c r="K344" s="82"/>
      <c r="Z344" s="91"/>
    </row>
    <row r="345" spans="1:26" ht="18">
      <c r="A345" s="259"/>
      <c r="B345" s="41"/>
      <c r="C345" s="259"/>
      <c r="D345" s="41"/>
      <c r="H345" s="83"/>
      <c r="I345" s="83"/>
      <c r="J345" s="83"/>
      <c r="K345" s="83"/>
      <c r="Z345" s="91"/>
    </row>
    <row r="346" spans="1:26" ht="18">
      <c r="A346" s="259"/>
      <c r="B346" s="41"/>
      <c r="C346" s="259"/>
      <c r="D346" s="41"/>
      <c r="H346" s="83"/>
      <c r="I346" s="83"/>
      <c r="J346" s="82"/>
      <c r="K346" s="82"/>
      <c r="Z346" s="91"/>
    </row>
    <row r="347" spans="1:26" ht="18">
      <c r="A347" s="259"/>
      <c r="B347" s="41"/>
      <c r="C347" s="259"/>
      <c r="D347" s="41"/>
      <c r="H347" s="83"/>
      <c r="I347" s="83"/>
      <c r="J347" s="83"/>
      <c r="K347" s="83"/>
      <c r="Z347" s="91"/>
    </row>
    <row r="348" spans="1:26" ht="18">
      <c r="A348" s="259"/>
      <c r="B348" s="41"/>
      <c r="C348" s="259"/>
      <c r="D348" s="41"/>
      <c r="H348" s="83"/>
      <c r="I348" s="83"/>
      <c r="J348" s="83"/>
      <c r="K348" s="83"/>
      <c r="Z348" s="91"/>
    </row>
    <row r="349" spans="1:26" ht="18">
      <c r="A349" s="259"/>
      <c r="B349" s="41"/>
      <c r="C349" s="259"/>
      <c r="D349" s="41"/>
      <c r="H349" s="83"/>
      <c r="I349" s="83"/>
      <c r="J349" s="83"/>
      <c r="K349" s="83"/>
      <c r="Z349" s="91"/>
    </row>
    <row r="350" spans="1:26" ht="18">
      <c r="A350" s="259"/>
      <c r="B350" s="41"/>
      <c r="C350" s="259"/>
      <c r="D350" s="41"/>
      <c r="H350" s="83"/>
      <c r="I350" s="83"/>
      <c r="J350" s="83"/>
      <c r="K350" s="83"/>
      <c r="Z350" s="91"/>
    </row>
    <row r="351" spans="1:26" ht="18">
      <c r="A351" s="259"/>
      <c r="B351" s="41"/>
      <c r="C351" s="259"/>
      <c r="D351" s="41"/>
      <c r="H351" s="83"/>
      <c r="I351" s="83"/>
      <c r="J351" s="83"/>
      <c r="K351" s="83"/>
      <c r="Z351" s="91"/>
    </row>
    <row r="352" spans="1:26" ht="18">
      <c r="A352" s="259"/>
      <c r="B352" s="41"/>
      <c r="C352" s="259"/>
      <c r="D352" s="41"/>
      <c r="H352" s="83"/>
      <c r="I352" s="83"/>
      <c r="J352" s="83"/>
      <c r="K352" s="83"/>
      <c r="Z352" s="91"/>
    </row>
    <row r="353" spans="1:26" ht="18">
      <c r="A353" s="259"/>
      <c r="B353" s="41"/>
      <c r="C353" s="259"/>
      <c r="D353" s="41"/>
      <c r="H353" s="83"/>
      <c r="I353" s="83"/>
      <c r="J353" s="82"/>
      <c r="K353" s="82"/>
      <c r="Z353" s="91"/>
    </row>
    <row r="354" spans="1:26" ht="18">
      <c r="A354" s="259"/>
      <c r="B354" s="41"/>
      <c r="C354" s="259"/>
      <c r="D354" s="41"/>
      <c r="H354" s="83"/>
      <c r="I354" s="83"/>
      <c r="J354" s="83"/>
      <c r="K354" s="83"/>
      <c r="Z354" s="91"/>
    </row>
    <row r="355" spans="1:26" ht="18">
      <c r="A355" s="259"/>
      <c r="B355" s="41"/>
      <c r="C355" s="259"/>
      <c r="D355" s="41"/>
      <c r="H355" s="83"/>
      <c r="I355" s="83"/>
      <c r="J355" s="83"/>
      <c r="K355" s="83"/>
      <c r="Z355" s="91"/>
    </row>
    <row r="356" spans="1:26" ht="18">
      <c r="A356" s="259"/>
      <c r="B356" s="41"/>
      <c r="C356" s="259"/>
      <c r="D356" s="41"/>
      <c r="H356" s="83"/>
      <c r="I356" s="83"/>
      <c r="J356" s="82"/>
      <c r="K356" s="82"/>
      <c r="Z356" s="91"/>
    </row>
    <row r="357" spans="1:26" ht="18">
      <c r="A357" s="259"/>
      <c r="B357" s="41"/>
      <c r="C357" s="259"/>
      <c r="D357" s="41"/>
      <c r="H357" s="83"/>
      <c r="I357" s="83"/>
      <c r="J357" s="83"/>
      <c r="K357" s="83"/>
      <c r="Z357" s="91"/>
    </row>
    <row r="358" spans="1:26" ht="18">
      <c r="A358" s="259"/>
      <c r="B358" s="41"/>
      <c r="C358" s="259"/>
      <c r="D358" s="41"/>
      <c r="H358" s="83"/>
      <c r="I358" s="83"/>
      <c r="J358" s="82"/>
      <c r="K358" s="82"/>
      <c r="Z358" s="91"/>
    </row>
    <row r="359" spans="1:26" ht="18">
      <c r="A359" s="259"/>
      <c r="B359" s="41"/>
      <c r="C359" s="259"/>
      <c r="D359" s="41"/>
      <c r="H359" s="83"/>
      <c r="I359" s="83"/>
      <c r="J359" s="83"/>
      <c r="K359" s="83"/>
      <c r="Z359" s="91"/>
    </row>
    <row r="360" spans="1:26" ht="18">
      <c r="A360" s="259"/>
      <c r="B360" s="41"/>
      <c r="C360" s="259"/>
      <c r="D360" s="41"/>
      <c r="H360" s="83"/>
      <c r="I360" s="83"/>
      <c r="J360" s="83"/>
      <c r="K360" s="83"/>
      <c r="Z360" s="91"/>
    </row>
    <row r="361" spans="1:26" ht="18">
      <c r="A361" s="259"/>
      <c r="B361" s="41"/>
      <c r="C361" s="259"/>
      <c r="D361" s="41"/>
      <c r="H361" s="83"/>
      <c r="I361" s="83"/>
      <c r="J361" s="83"/>
      <c r="K361" s="83"/>
      <c r="Z361" s="91"/>
    </row>
    <row r="362" spans="1:26" ht="18">
      <c r="A362" s="259"/>
      <c r="B362" s="41"/>
      <c r="C362" s="259"/>
      <c r="D362" s="41"/>
      <c r="H362" s="83"/>
      <c r="I362" s="83"/>
      <c r="J362" s="83"/>
      <c r="K362" s="83"/>
      <c r="Z362" s="91"/>
    </row>
    <row r="363" spans="1:26" ht="18">
      <c r="A363" s="259"/>
      <c r="B363" s="41"/>
      <c r="C363" s="259"/>
      <c r="D363" s="41"/>
      <c r="H363" s="83"/>
      <c r="I363" s="83"/>
      <c r="J363" s="83"/>
      <c r="K363" s="83"/>
      <c r="Z363" s="91"/>
    </row>
    <row r="364" spans="1:26" ht="18">
      <c r="A364" s="258"/>
      <c r="B364" s="40"/>
      <c r="C364" s="258"/>
      <c r="D364" s="40"/>
      <c r="H364" s="83"/>
      <c r="I364" s="83"/>
      <c r="J364" s="83"/>
      <c r="K364" s="83"/>
      <c r="Z364" s="91"/>
    </row>
    <row r="365" spans="1:26" ht="18">
      <c r="A365" s="259"/>
      <c r="B365" s="41"/>
      <c r="C365" s="259"/>
      <c r="D365" s="41"/>
      <c r="H365" s="83"/>
      <c r="I365" s="83"/>
      <c r="J365" s="83"/>
      <c r="K365" s="83"/>
      <c r="Z365" s="91"/>
    </row>
    <row r="366" spans="1:26" ht="18">
      <c r="A366" s="259"/>
      <c r="B366" s="41"/>
      <c r="C366" s="259"/>
      <c r="D366" s="41"/>
      <c r="H366" s="83"/>
      <c r="I366" s="83"/>
      <c r="J366" s="83"/>
      <c r="K366" s="83"/>
      <c r="Z366" s="91"/>
    </row>
    <row r="367" spans="1:26" ht="18">
      <c r="A367" s="259"/>
      <c r="B367" s="41"/>
      <c r="C367" s="259"/>
      <c r="D367" s="41"/>
      <c r="H367" s="83"/>
      <c r="I367" s="83"/>
      <c r="J367" s="83"/>
      <c r="K367" s="83"/>
      <c r="Z367" s="91"/>
    </row>
    <row r="368" spans="1:26" ht="18">
      <c r="A368" s="259"/>
      <c r="B368" s="41"/>
      <c r="C368" s="259"/>
      <c r="D368" s="41"/>
      <c r="H368" s="83"/>
      <c r="I368" s="83"/>
      <c r="J368" s="82"/>
      <c r="K368" s="82"/>
      <c r="Z368" s="91"/>
    </row>
    <row r="369" spans="1:26" ht="18">
      <c r="A369" s="259"/>
      <c r="B369" s="41"/>
      <c r="C369" s="259"/>
      <c r="D369" s="41"/>
      <c r="H369" s="83"/>
      <c r="I369" s="83"/>
      <c r="J369" s="83"/>
      <c r="K369" s="83"/>
      <c r="Z369" s="91"/>
    </row>
    <row r="370" spans="1:26" ht="18">
      <c r="A370" s="259"/>
      <c r="B370" s="41"/>
      <c r="C370" s="259"/>
      <c r="D370" s="41"/>
      <c r="H370" s="83"/>
      <c r="I370" s="83"/>
      <c r="J370" s="83"/>
      <c r="K370" s="83"/>
      <c r="Z370" s="91"/>
    </row>
    <row r="371" spans="1:26" ht="18">
      <c r="A371" s="259"/>
      <c r="B371" s="41"/>
      <c r="C371" s="259"/>
      <c r="D371" s="41"/>
      <c r="H371" s="83"/>
      <c r="I371" s="83"/>
      <c r="J371" s="83"/>
      <c r="K371" s="83"/>
      <c r="Z371" s="91"/>
    </row>
    <row r="372" spans="1:26" ht="18">
      <c r="A372" s="259"/>
      <c r="B372" s="41"/>
      <c r="C372" s="259"/>
      <c r="D372" s="41"/>
      <c r="H372" s="83"/>
      <c r="I372" s="83"/>
      <c r="J372" s="83"/>
      <c r="K372" s="83"/>
      <c r="Z372" s="91"/>
    </row>
    <row r="373" spans="1:26" ht="18">
      <c r="A373" s="259"/>
      <c r="B373" s="41"/>
      <c r="C373" s="259"/>
      <c r="D373" s="41"/>
      <c r="H373" s="83"/>
      <c r="I373" s="83"/>
      <c r="J373" s="83"/>
      <c r="K373" s="83"/>
      <c r="Z373" s="91"/>
    </row>
    <row r="374" spans="1:26" ht="18">
      <c r="A374" s="259"/>
      <c r="B374" s="41"/>
      <c r="C374" s="259"/>
      <c r="D374" s="41"/>
      <c r="H374" s="83"/>
      <c r="I374" s="83"/>
      <c r="J374" s="83"/>
      <c r="K374" s="83"/>
      <c r="Z374" s="91"/>
    </row>
    <row r="375" spans="1:26" ht="18">
      <c r="A375" s="259"/>
      <c r="B375" s="41"/>
      <c r="C375" s="259"/>
      <c r="D375" s="41"/>
      <c r="H375" s="83"/>
      <c r="I375" s="83"/>
      <c r="J375" s="83"/>
      <c r="K375" s="83"/>
      <c r="Z375" s="91"/>
    </row>
    <row r="376" spans="1:26" ht="18">
      <c r="A376" s="259"/>
      <c r="B376" s="41"/>
      <c r="C376" s="259"/>
      <c r="D376" s="41"/>
      <c r="H376" s="83"/>
      <c r="I376" s="83"/>
      <c r="J376" s="82"/>
      <c r="K376" s="82"/>
      <c r="Z376" s="91"/>
    </row>
    <row r="377" spans="1:26" ht="18">
      <c r="A377" s="259"/>
      <c r="B377" s="41"/>
      <c r="C377" s="259"/>
      <c r="D377" s="41"/>
      <c r="H377" s="83"/>
      <c r="I377" s="83"/>
      <c r="J377" s="83"/>
      <c r="K377" s="83"/>
      <c r="Z377" s="91"/>
    </row>
    <row r="378" spans="1:26" ht="18">
      <c r="A378" s="259"/>
      <c r="B378" s="41"/>
      <c r="C378" s="259"/>
      <c r="D378" s="41"/>
      <c r="H378" s="83"/>
      <c r="I378" s="83"/>
      <c r="J378" s="82"/>
      <c r="K378" s="82"/>
      <c r="Z378" s="91"/>
    </row>
    <row r="379" spans="1:26" ht="18">
      <c r="A379" s="259"/>
      <c r="B379" s="41"/>
      <c r="C379" s="259"/>
      <c r="D379" s="41"/>
      <c r="H379" s="83"/>
      <c r="I379" s="83"/>
      <c r="J379" s="83"/>
      <c r="K379" s="83"/>
      <c r="Z379" s="91"/>
    </row>
    <row r="380" spans="1:26" ht="18">
      <c r="A380" s="259"/>
      <c r="B380" s="41"/>
      <c r="C380" s="259"/>
      <c r="D380" s="41"/>
      <c r="H380" s="83"/>
      <c r="I380" s="83"/>
      <c r="J380" s="83"/>
      <c r="K380" s="83"/>
      <c r="Z380" s="91"/>
    </row>
    <row r="381" spans="1:26" ht="18">
      <c r="A381" s="259"/>
      <c r="B381" s="41"/>
      <c r="C381" s="259"/>
      <c r="D381" s="41"/>
      <c r="H381" s="83"/>
      <c r="I381" s="83"/>
      <c r="J381" s="82"/>
      <c r="K381" s="82"/>
      <c r="Z381" s="91"/>
    </row>
    <row r="382" spans="1:26" ht="18">
      <c r="A382" s="259"/>
      <c r="B382" s="41"/>
      <c r="C382" s="259"/>
      <c r="D382" s="41"/>
      <c r="H382" s="83"/>
      <c r="I382" s="83"/>
      <c r="J382" s="83"/>
      <c r="K382" s="83"/>
      <c r="Z382" s="91"/>
    </row>
    <row r="383" spans="1:26" ht="18">
      <c r="A383" s="259"/>
      <c r="B383" s="41"/>
      <c r="C383" s="259"/>
      <c r="D383" s="41"/>
      <c r="H383" s="83"/>
      <c r="I383" s="83"/>
      <c r="J383" s="83"/>
      <c r="K383" s="83"/>
      <c r="Z383" s="91"/>
    </row>
    <row r="384" spans="1:26" ht="18">
      <c r="A384" s="259"/>
      <c r="B384" s="41"/>
      <c r="C384" s="259"/>
      <c r="D384" s="41"/>
      <c r="H384" s="83"/>
      <c r="I384" s="83"/>
      <c r="J384" s="83"/>
      <c r="K384" s="83"/>
      <c r="Z384" s="91"/>
    </row>
    <row r="385" spans="1:26" ht="18">
      <c r="A385" s="259"/>
      <c r="B385" s="41"/>
      <c r="C385" s="259"/>
      <c r="D385" s="41"/>
      <c r="H385" s="83"/>
      <c r="I385" s="83"/>
      <c r="J385" s="82"/>
      <c r="K385" s="82"/>
      <c r="Z385" s="91"/>
    </row>
    <row r="386" spans="1:26" ht="18">
      <c r="A386" s="259"/>
      <c r="B386" s="41"/>
      <c r="C386" s="259"/>
      <c r="D386" s="41"/>
      <c r="H386" s="83"/>
      <c r="I386" s="83"/>
      <c r="J386" s="83"/>
      <c r="K386" s="83"/>
      <c r="Z386" s="91"/>
    </row>
    <row r="387" spans="1:26" ht="18">
      <c r="A387" s="259"/>
      <c r="B387" s="41"/>
      <c r="C387" s="259"/>
      <c r="D387" s="41"/>
      <c r="H387" s="83"/>
      <c r="I387" s="83"/>
      <c r="J387" s="83"/>
      <c r="K387" s="83"/>
      <c r="Z387" s="91"/>
    </row>
    <row r="388" spans="1:26" ht="18">
      <c r="A388" s="259"/>
      <c r="B388" s="41"/>
      <c r="C388" s="259"/>
      <c r="D388" s="41"/>
      <c r="H388" s="83"/>
      <c r="I388" s="83"/>
      <c r="J388" s="82"/>
      <c r="K388" s="82"/>
      <c r="Z388" s="91"/>
    </row>
    <row r="389" spans="1:26" ht="18">
      <c r="A389" s="259"/>
      <c r="B389" s="41"/>
      <c r="C389" s="259"/>
      <c r="D389" s="41"/>
      <c r="H389" s="83"/>
      <c r="I389" s="83"/>
      <c r="J389" s="83"/>
      <c r="K389" s="83"/>
      <c r="Z389" s="91"/>
    </row>
    <row r="390" spans="1:26" ht="18">
      <c r="A390" s="259"/>
      <c r="B390" s="41"/>
      <c r="C390" s="259"/>
      <c r="D390" s="41"/>
      <c r="H390" s="83"/>
      <c r="I390" s="83"/>
      <c r="J390" s="83"/>
      <c r="K390" s="83"/>
      <c r="Z390" s="91"/>
    </row>
    <row r="391" spans="1:26" ht="18">
      <c r="A391" s="259"/>
      <c r="B391" s="41"/>
      <c r="C391" s="259"/>
      <c r="D391" s="41"/>
      <c r="H391" s="83"/>
      <c r="I391" s="83"/>
      <c r="J391" s="82"/>
      <c r="K391" s="82"/>
      <c r="Z391" s="91"/>
    </row>
    <row r="392" spans="1:26" ht="18">
      <c r="A392" s="259"/>
      <c r="B392" s="41"/>
      <c r="C392" s="259"/>
      <c r="D392" s="41"/>
      <c r="H392" s="83"/>
      <c r="I392" s="83"/>
      <c r="J392" s="83"/>
      <c r="K392" s="83"/>
      <c r="Z392" s="91"/>
    </row>
    <row r="393" spans="1:26" ht="18">
      <c r="A393" s="259"/>
      <c r="B393" s="41"/>
      <c r="C393" s="259"/>
      <c r="D393" s="41"/>
      <c r="H393" s="83"/>
      <c r="I393" s="83"/>
      <c r="J393" s="83"/>
      <c r="K393" s="83"/>
      <c r="Z393" s="91"/>
    </row>
    <row r="394" spans="1:26" ht="18">
      <c r="A394" s="259"/>
      <c r="B394" s="41"/>
      <c r="C394" s="259"/>
      <c r="D394" s="41"/>
      <c r="H394" s="83"/>
      <c r="I394" s="83"/>
      <c r="J394" s="82"/>
      <c r="K394" s="82"/>
      <c r="Z394" s="91"/>
    </row>
    <row r="395" spans="1:26" ht="18">
      <c r="A395" s="260"/>
      <c r="B395" s="42"/>
      <c r="C395" s="260"/>
      <c r="D395" s="42"/>
      <c r="H395" s="83"/>
      <c r="I395" s="83"/>
      <c r="J395" s="83"/>
      <c r="K395" s="83"/>
      <c r="Z395" s="91"/>
    </row>
    <row r="396" spans="1:26" ht="18">
      <c r="A396" s="260"/>
      <c r="B396" s="42"/>
      <c r="C396" s="260"/>
      <c r="D396" s="42"/>
      <c r="H396" s="83"/>
      <c r="I396" s="83"/>
      <c r="J396" s="82"/>
      <c r="K396" s="82"/>
      <c r="Z396" s="91"/>
    </row>
    <row r="397" spans="1:26" ht="18">
      <c r="A397" s="260"/>
      <c r="B397" s="42"/>
      <c r="C397" s="260"/>
      <c r="D397" s="42"/>
      <c r="H397" s="83"/>
      <c r="I397" s="83"/>
      <c r="J397" s="83"/>
      <c r="K397" s="83"/>
      <c r="Z397" s="91"/>
    </row>
    <row r="398" spans="1:26" ht="18">
      <c r="A398" s="260"/>
      <c r="B398" s="42"/>
      <c r="C398" s="260"/>
      <c r="D398" s="42"/>
      <c r="H398" s="83"/>
      <c r="I398" s="83"/>
      <c r="J398" s="83"/>
      <c r="K398" s="83"/>
      <c r="Z398" s="91"/>
    </row>
    <row r="399" spans="1:26" ht="18">
      <c r="A399" s="260"/>
      <c r="B399" s="42"/>
      <c r="C399" s="260"/>
      <c r="D399" s="42"/>
      <c r="H399" s="83"/>
      <c r="I399" s="83"/>
      <c r="J399" s="83"/>
      <c r="K399" s="83"/>
      <c r="Z399" s="91"/>
    </row>
    <row r="400" spans="1:26" ht="18">
      <c r="A400" s="260"/>
      <c r="B400" s="42"/>
      <c r="C400" s="260"/>
      <c r="D400" s="42"/>
      <c r="H400" s="83"/>
      <c r="I400" s="83"/>
      <c r="J400" s="83"/>
      <c r="K400" s="83"/>
      <c r="Z400" s="91"/>
    </row>
    <row r="401" spans="1:26" ht="18">
      <c r="A401" s="259"/>
      <c r="B401" s="41"/>
      <c r="C401" s="259"/>
      <c r="D401" s="41"/>
      <c r="H401" s="83"/>
      <c r="I401" s="83"/>
      <c r="J401" s="82"/>
      <c r="K401" s="82"/>
      <c r="Z401" s="91"/>
    </row>
    <row r="402" spans="1:26" ht="18">
      <c r="A402" s="259"/>
      <c r="B402" s="41"/>
      <c r="C402" s="259"/>
      <c r="D402" s="41"/>
      <c r="H402" s="83"/>
      <c r="I402" s="83"/>
      <c r="J402" s="83"/>
      <c r="K402" s="83"/>
      <c r="Z402" s="91"/>
    </row>
    <row r="403" spans="1:26" ht="18">
      <c r="A403" s="259"/>
      <c r="B403" s="41"/>
      <c r="C403" s="259"/>
      <c r="D403" s="41"/>
      <c r="H403" s="83"/>
      <c r="I403" s="83"/>
      <c r="J403" s="83"/>
      <c r="K403" s="83"/>
      <c r="Z403" s="91"/>
    </row>
    <row r="404" spans="1:26" ht="18">
      <c r="A404" s="259"/>
      <c r="B404" s="41"/>
      <c r="C404" s="259"/>
      <c r="D404" s="41"/>
      <c r="H404" s="83"/>
      <c r="I404" s="83"/>
      <c r="J404" s="83"/>
      <c r="K404" s="83"/>
      <c r="Z404" s="91"/>
    </row>
    <row r="405" spans="1:26" ht="18">
      <c r="A405" s="259"/>
      <c r="B405" s="41"/>
      <c r="C405" s="259"/>
      <c r="D405" s="41"/>
      <c r="H405" s="83"/>
      <c r="I405" s="83"/>
      <c r="J405" s="83"/>
      <c r="K405" s="83"/>
      <c r="Z405" s="91"/>
    </row>
    <row r="406" spans="1:26" ht="18">
      <c r="A406" s="259"/>
      <c r="B406" s="41"/>
      <c r="C406" s="259"/>
      <c r="D406" s="41"/>
      <c r="H406" s="83"/>
      <c r="I406" s="83"/>
      <c r="J406" s="83"/>
      <c r="K406" s="83"/>
      <c r="Z406" s="91"/>
    </row>
    <row r="407" spans="1:26" ht="18">
      <c r="A407" s="259"/>
      <c r="B407" s="41"/>
      <c r="C407" s="259"/>
      <c r="D407" s="41"/>
      <c r="H407" s="83"/>
      <c r="I407" s="83"/>
      <c r="J407" s="83"/>
      <c r="K407" s="83"/>
      <c r="Z407" s="91"/>
    </row>
    <row r="408" spans="1:26" ht="18">
      <c r="A408" s="259"/>
      <c r="B408" s="41"/>
      <c r="C408" s="259"/>
      <c r="D408" s="41"/>
      <c r="H408" s="83"/>
      <c r="I408" s="83"/>
      <c r="J408" s="83"/>
      <c r="K408" s="83"/>
      <c r="Z408" s="91"/>
    </row>
    <row r="409" spans="1:26" ht="18">
      <c r="A409" s="259"/>
      <c r="B409" s="41"/>
      <c r="C409" s="259"/>
      <c r="D409" s="41"/>
      <c r="H409" s="83"/>
      <c r="I409" s="83"/>
      <c r="J409" s="83"/>
      <c r="K409" s="83"/>
      <c r="Z409" s="91"/>
    </row>
    <row r="410" spans="1:26" ht="18">
      <c r="A410" s="259"/>
      <c r="B410" s="41"/>
      <c r="C410" s="259"/>
      <c r="D410" s="41"/>
      <c r="H410" s="83"/>
      <c r="I410" s="83"/>
      <c r="J410" s="82"/>
      <c r="K410" s="82"/>
      <c r="Z410" s="91"/>
    </row>
    <row r="411" spans="1:26" ht="18">
      <c r="A411" s="259"/>
      <c r="B411" s="41"/>
      <c r="C411" s="259"/>
      <c r="D411" s="41"/>
      <c r="H411" s="83"/>
      <c r="I411" s="83"/>
      <c r="J411" s="83"/>
      <c r="K411" s="83"/>
      <c r="Z411" s="91"/>
    </row>
    <row r="412" spans="1:26" ht="18">
      <c r="A412" s="259"/>
      <c r="B412" s="41"/>
      <c r="C412" s="259"/>
      <c r="D412" s="41"/>
      <c r="H412" s="83"/>
      <c r="I412" s="83"/>
      <c r="J412" s="83"/>
      <c r="K412" s="83"/>
      <c r="Z412" s="91"/>
    </row>
    <row r="413" spans="1:26" ht="18">
      <c r="A413" s="259"/>
      <c r="B413" s="41"/>
      <c r="C413" s="259"/>
      <c r="D413" s="41"/>
      <c r="H413" s="83"/>
      <c r="I413" s="83"/>
      <c r="J413" s="83"/>
      <c r="K413" s="83"/>
      <c r="Z413" s="91"/>
    </row>
    <row r="414" spans="1:26" ht="18">
      <c r="A414" s="259"/>
      <c r="B414" s="41"/>
      <c r="C414" s="259"/>
      <c r="D414" s="41"/>
      <c r="H414" s="83"/>
      <c r="I414" s="83"/>
      <c r="J414" s="83"/>
      <c r="K414" s="83"/>
      <c r="Z414" s="91"/>
    </row>
    <row r="415" spans="1:26" ht="18">
      <c r="A415" s="259"/>
      <c r="B415" s="41"/>
      <c r="C415" s="259"/>
      <c r="D415" s="41"/>
      <c r="H415" s="83"/>
      <c r="I415" s="83"/>
      <c r="J415" s="82"/>
      <c r="K415" s="82"/>
      <c r="Z415" s="91"/>
    </row>
    <row r="416" spans="1:26" ht="18">
      <c r="A416" s="259"/>
      <c r="B416" s="41"/>
      <c r="C416" s="259"/>
      <c r="D416" s="41"/>
      <c r="H416" s="83"/>
      <c r="I416" s="83"/>
      <c r="J416" s="83"/>
      <c r="K416" s="83"/>
      <c r="Z416" s="91"/>
    </row>
    <row r="417" spans="1:26" ht="18">
      <c r="A417" s="259"/>
      <c r="B417" s="41"/>
      <c r="C417" s="259"/>
      <c r="D417" s="41"/>
      <c r="H417" s="83"/>
      <c r="I417" s="83"/>
      <c r="J417" s="83"/>
      <c r="K417" s="83"/>
      <c r="Z417" s="91"/>
    </row>
    <row r="418" spans="1:26" ht="18">
      <c r="A418" s="259"/>
      <c r="B418" s="41"/>
      <c r="C418" s="259"/>
      <c r="D418" s="41"/>
      <c r="H418" s="83"/>
      <c r="I418" s="83"/>
      <c r="J418" s="83"/>
      <c r="K418" s="83"/>
      <c r="Z418" s="91"/>
    </row>
    <row r="419" spans="1:26" ht="18">
      <c r="A419" s="259"/>
      <c r="B419" s="41"/>
      <c r="C419" s="259"/>
      <c r="D419" s="41"/>
      <c r="H419" s="83"/>
      <c r="I419" s="83"/>
      <c r="J419" s="82"/>
      <c r="K419" s="82"/>
      <c r="Z419" s="91"/>
    </row>
    <row r="420" spans="1:26" ht="18">
      <c r="A420" s="259"/>
      <c r="B420" s="41"/>
      <c r="C420" s="259"/>
      <c r="D420" s="41"/>
      <c r="H420" s="83"/>
      <c r="I420" s="83"/>
      <c r="J420" s="83"/>
      <c r="K420" s="83"/>
      <c r="Z420" s="91"/>
    </row>
    <row r="421" spans="1:26" ht="18">
      <c r="A421" s="259"/>
      <c r="B421" s="41"/>
      <c r="C421" s="259"/>
      <c r="D421" s="41"/>
      <c r="H421" s="83"/>
      <c r="I421" s="83"/>
      <c r="J421" s="83"/>
      <c r="K421" s="83"/>
      <c r="Z421" s="91"/>
    </row>
    <row r="422" spans="1:26" ht="18">
      <c r="A422" s="259"/>
      <c r="B422" s="41"/>
      <c r="C422" s="259"/>
      <c r="D422" s="41"/>
      <c r="H422" s="83"/>
      <c r="I422" s="83"/>
      <c r="J422" s="83"/>
      <c r="K422" s="83"/>
      <c r="Z422" s="91"/>
    </row>
    <row r="423" spans="1:26" ht="18">
      <c r="A423" s="259"/>
      <c r="B423" s="41"/>
      <c r="C423" s="259"/>
      <c r="D423" s="41"/>
      <c r="H423" s="83"/>
      <c r="I423" s="83"/>
      <c r="J423" s="83"/>
      <c r="K423" s="83"/>
      <c r="Z423" s="91"/>
    </row>
    <row r="424" spans="1:26" ht="18">
      <c r="A424" s="259"/>
      <c r="B424" s="41"/>
      <c r="C424" s="259"/>
      <c r="D424" s="41"/>
      <c r="H424" s="83"/>
      <c r="I424" s="83"/>
      <c r="J424" s="83"/>
      <c r="K424" s="83"/>
      <c r="Z424" s="91"/>
    </row>
    <row r="425" spans="1:26" ht="18">
      <c r="A425" s="259"/>
      <c r="B425" s="41"/>
      <c r="C425" s="259"/>
      <c r="D425" s="41"/>
      <c r="H425" s="83"/>
      <c r="I425" s="83"/>
      <c r="J425" s="83"/>
      <c r="K425" s="83"/>
      <c r="Z425" s="91"/>
    </row>
    <row r="426" spans="1:26" ht="18">
      <c r="A426" s="259"/>
      <c r="B426" s="41"/>
      <c r="C426" s="259"/>
      <c r="D426" s="41"/>
      <c r="H426" s="83"/>
      <c r="I426" s="83"/>
      <c r="J426" s="82"/>
      <c r="K426" s="82"/>
      <c r="Z426" s="91"/>
    </row>
    <row r="427" spans="1:26" ht="18">
      <c r="A427" s="259"/>
      <c r="B427" s="41"/>
      <c r="C427" s="259"/>
      <c r="D427" s="41"/>
      <c r="H427" s="83"/>
      <c r="I427" s="83"/>
      <c r="J427" s="83"/>
      <c r="K427" s="83"/>
      <c r="Z427" s="91"/>
    </row>
    <row r="428" spans="1:26" ht="18">
      <c r="A428" s="259"/>
      <c r="B428" s="41"/>
      <c r="C428" s="259"/>
      <c r="D428" s="41"/>
      <c r="H428" s="83"/>
      <c r="I428" s="83"/>
      <c r="J428" s="83"/>
      <c r="K428" s="83"/>
      <c r="Z428" s="91"/>
    </row>
    <row r="429" spans="1:26" ht="18">
      <c r="A429" s="259"/>
      <c r="B429" s="41"/>
      <c r="C429" s="259"/>
      <c r="D429" s="41"/>
      <c r="H429" s="83"/>
      <c r="I429" s="83"/>
      <c r="J429" s="83"/>
      <c r="K429" s="83"/>
      <c r="Z429" s="91"/>
    </row>
    <row r="430" spans="1:26" ht="18">
      <c r="A430" s="259"/>
      <c r="B430" s="41"/>
      <c r="C430" s="259"/>
      <c r="D430" s="41"/>
      <c r="H430" s="83"/>
      <c r="I430" s="83"/>
      <c r="J430" s="83"/>
      <c r="K430" s="83"/>
      <c r="Z430" s="91"/>
    </row>
    <row r="431" spans="1:26" ht="18">
      <c r="A431" s="259"/>
      <c r="B431" s="41"/>
      <c r="C431" s="259"/>
      <c r="D431" s="41"/>
      <c r="H431" s="83"/>
      <c r="I431" s="83"/>
      <c r="J431" s="83"/>
      <c r="K431" s="83"/>
      <c r="Z431" s="91"/>
    </row>
    <row r="432" spans="1:26" ht="18">
      <c r="A432" s="259"/>
      <c r="B432" s="41"/>
      <c r="C432" s="259"/>
      <c r="D432" s="41"/>
      <c r="H432" s="83"/>
      <c r="I432" s="83"/>
      <c r="J432" s="83"/>
      <c r="K432" s="83"/>
      <c r="Z432" s="91"/>
    </row>
    <row r="433" spans="1:26" ht="18">
      <c r="A433" s="259"/>
      <c r="B433" s="41"/>
      <c r="C433" s="259"/>
      <c r="D433" s="41"/>
      <c r="H433" s="83"/>
      <c r="I433" s="83"/>
      <c r="J433" s="83"/>
      <c r="K433" s="83"/>
      <c r="Z433" s="91"/>
    </row>
    <row r="434" spans="1:26" ht="18">
      <c r="A434" s="259"/>
      <c r="B434" s="41"/>
      <c r="C434" s="259"/>
      <c r="D434" s="41"/>
      <c r="H434" s="83"/>
      <c r="I434" s="83"/>
      <c r="J434" s="82"/>
      <c r="K434" s="82"/>
      <c r="Z434" s="91"/>
    </row>
    <row r="435" spans="1:26" ht="18">
      <c r="A435" s="259"/>
      <c r="B435" s="41"/>
      <c r="C435" s="259"/>
      <c r="D435" s="41"/>
      <c r="H435" s="83"/>
      <c r="I435" s="83"/>
      <c r="J435" s="83"/>
      <c r="K435" s="83"/>
      <c r="Z435" s="91"/>
    </row>
    <row r="436" spans="1:26" ht="18">
      <c r="A436" s="259"/>
      <c r="B436" s="41"/>
      <c r="C436" s="259"/>
      <c r="D436" s="41"/>
      <c r="H436" s="83"/>
      <c r="I436" s="83"/>
      <c r="J436" s="83"/>
      <c r="K436" s="83"/>
      <c r="Z436" s="91"/>
    </row>
    <row r="437" spans="1:26" ht="18">
      <c r="A437" s="259"/>
      <c r="B437" s="41"/>
      <c r="C437" s="259"/>
      <c r="D437" s="41"/>
      <c r="H437" s="83"/>
      <c r="I437" s="83"/>
      <c r="J437" s="83"/>
      <c r="K437" s="83"/>
      <c r="Z437" s="91"/>
    </row>
    <row r="438" spans="1:26" ht="18">
      <c r="A438" s="259"/>
      <c r="B438" s="41"/>
      <c r="C438" s="259"/>
      <c r="D438" s="41"/>
      <c r="H438" s="83"/>
      <c r="I438" s="83"/>
      <c r="J438" s="83"/>
      <c r="K438" s="83"/>
      <c r="Z438" s="91"/>
    </row>
    <row r="439" spans="1:26" ht="18">
      <c r="A439" s="259"/>
      <c r="B439" s="41"/>
      <c r="C439" s="259"/>
      <c r="D439" s="41"/>
      <c r="H439" s="83"/>
      <c r="I439" s="83"/>
      <c r="J439" s="83"/>
      <c r="K439" s="83"/>
      <c r="Z439" s="91"/>
    </row>
    <row r="440" spans="1:26" ht="18">
      <c r="A440" s="259"/>
      <c r="B440" s="41"/>
      <c r="C440" s="259"/>
      <c r="D440" s="41"/>
      <c r="H440" s="83"/>
      <c r="I440" s="83"/>
      <c r="J440" s="83"/>
      <c r="K440" s="83"/>
      <c r="Z440" s="91"/>
    </row>
    <row r="441" spans="1:26" ht="18">
      <c r="A441" s="259"/>
      <c r="B441" s="41"/>
      <c r="C441" s="259"/>
      <c r="D441" s="41"/>
      <c r="H441" s="83"/>
      <c r="I441" s="83"/>
      <c r="J441" s="83"/>
      <c r="K441" s="83"/>
      <c r="Z441" s="91"/>
    </row>
    <row r="442" spans="1:26" ht="18">
      <c r="A442" s="259"/>
      <c r="B442" s="41"/>
      <c r="C442" s="259"/>
      <c r="D442" s="41"/>
      <c r="H442" s="83"/>
      <c r="I442" s="83"/>
      <c r="J442" s="83"/>
      <c r="K442" s="83"/>
      <c r="Z442" s="91"/>
    </row>
    <row r="443" spans="1:26" ht="18">
      <c r="A443" s="259"/>
      <c r="B443" s="41"/>
      <c r="C443" s="259"/>
      <c r="D443" s="41"/>
      <c r="H443" s="83"/>
      <c r="I443" s="83"/>
      <c r="J443" s="82"/>
      <c r="K443" s="82"/>
      <c r="Z443" s="91"/>
    </row>
    <row r="444" spans="1:26" ht="18">
      <c r="A444" s="259"/>
      <c r="B444" s="41"/>
      <c r="C444" s="259"/>
      <c r="D444" s="41"/>
      <c r="H444" s="83"/>
      <c r="I444" s="83"/>
      <c r="J444" s="83"/>
      <c r="K444" s="83"/>
      <c r="Z444" s="91"/>
    </row>
    <row r="445" spans="1:26" ht="18">
      <c r="A445" s="259"/>
      <c r="B445" s="41"/>
      <c r="C445" s="259"/>
      <c r="D445" s="41"/>
      <c r="H445" s="83"/>
      <c r="I445" s="83"/>
      <c r="J445" s="83"/>
      <c r="K445" s="83"/>
      <c r="Z445" s="91"/>
    </row>
    <row r="446" spans="1:26" ht="18">
      <c r="A446" s="259"/>
      <c r="B446" s="41"/>
      <c r="C446" s="259"/>
      <c r="D446" s="41"/>
      <c r="H446" s="83"/>
      <c r="I446" s="83"/>
      <c r="J446" s="82"/>
      <c r="K446" s="82"/>
      <c r="Z446" s="91"/>
    </row>
    <row r="447" spans="1:26" ht="18">
      <c r="A447" s="259"/>
      <c r="B447" s="41"/>
      <c r="C447" s="259"/>
      <c r="D447" s="41"/>
      <c r="H447" s="83"/>
      <c r="I447" s="83"/>
      <c r="J447" s="83"/>
      <c r="K447" s="83"/>
      <c r="Z447" s="91"/>
    </row>
    <row r="448" spans="1:26" ht="18">
      <c r="A448" s="259"/>
      <c r="B448" s="41"/>
      <c r="C448" s="259"/>
      <c r="D448" s="41"/>
      <c r="H448" s="83"/>
      <c r="I448" s="83"/>
      <c r="J448" s="83"/>
      <c r="K448" s="83"/>
      <c r="Z448" s="91"/>
    </row>
    <row r="449" spans="1:26" ht="18">
      <c r="A449" s="259"/>
      <c r="B449" s="41"/>
      <c r="C449" s="259"/>
      <c r="D449" s="41"/>
      <c r="H449" s="83"/>
      <c r="I449" s="83"/>
      <c r="J449" s="83"/>
      <c r="K449" s="83"/>
      <c r="Z449" s="91"/>
    </row>
    <row r="450" spans="1:26" ht="18">
      <c r="A450" s="259"/>
      <c r="B450" s="41"/>
      <c r="C450" s="259"/>
      <c r="D450" s="41"/>
      <c r="H450" s="83"/>
      <c r="I450" s="83"/>
      <c r="J450" s="83"/>
      <c r="K450" s="83"/>
      <c r="Z450" s="91"/>
    </row>
    <row r="451" spans="1:26" ht="18">
      <c r="A451" s="259"/>
      <c r="B451" s="41"/>
      <c r="C451" s="259"/>
      <c r="D451" s="41"/>
      <c r="H451" s="83"/>
      <c r="I451" s="83"/>
      <c r="J451" s="82"/>
      <c r="K451" s="82"/>
      <c r="Z451" s="91"/>
    </row>
    <row r="452" spans="1:26" ht="18">
      <c r="A452" s="259"/>
      <c r="B452" s="41"/>
      <c r="C452" s="259"/>
      <c r="D452" s="41"/>
      <c r="H452" s="83"/>
      <c r="I452" s="83"/>
      <c r="J452" s="83"/>
      <c r="K452" s="83"/>
      <c r="Z452" s="91"/>
    </row>
    <row r="453" spans="1:26" ht="18">
      <c r="A453" s="259"/>
      <c r="B453" s="41"/>
      <c r="C453" s="259"/>
      <c r="D453" s="41"/>
      <c r="H453" s="83"/>
      <c r="I453" s="83"/>
      <c r="J453" s="83"/>
      <c r="K453" s="83"/>
      <c r="Z453" s="91"/>
    </row>
    <row r="454" spans="1:26" ht="18">
      <c r="A454" s="259"/>
      <c r="B454" s="41"/>
      <c r="C454" s="259"/>
      <c r="D454" s="41"/>
      <c r="H454" s="83"/>
      <c r="I454" s="83"/>
      <c r="J454" s="83"/>
      <c r="K454" s="83"/>
      <c r="Z454" s="91"/>
    </row>
    <row r="455" spans="1:26" ht="18">
      <c r="A455" s="259"/>
      <c r="B455" s="41"/>
      <c r="C455" s="259"/>
      <c r="D455" s="41"/>
      <c r="H455" s="83"/>
      <c r="I455" s="83"/>
      <c r="J455" s="83"/>
      <c r="K455" s="83"/>
      <c r="Z455" s="91"/>
    </row>
    <row r="456" spans="1:26" ht="18">
      <c r="A456" s="259"/>
      <c r="B456" s="41"/>
      <c r="C456" s="259"/>
      <c r="D456" s="41"/>
      <c r="H456" s="83"/>
      <c r="I456" s="83"/>
      <c r="J456" s="83"/>
      <c r="K456" s="83"/>
      <c r="Z456" s="91"/>
    </row>
    <row r="457" spans="1:26" ht="18">
      <c r="A457" s="259"/>
      <c r="B457" s="41"/>
      <c r="C457" s="259"/>
      <c r="D457" s="41"/>
      <c r="H457" s="83"/>
      <c r="I457" s="83"/>
      <c r="J457" s="83"/>
      <c r="K457" s="83"/>
      <c r="Z457" s="91"/>
    </row>
    <row r="458" spans="1:26" ht="18">
      <c r="A458" s="259"/>
      <c r="B458" s="41"/>
      <c r="C458" s="259"/>
      <c r="D458" s="41"/>
      <c r="H458" s="83"/>
      <c r="I458" s="83"/>
      <c r="J458" s="83"/>
      <c r="K458" s="83"/>
      <c r="Z458" s="91"/>
    </row>
    <row r="459" spans="1:26" ht="18">
      <c r="A459" s="259"/>
      <c r="B459" s="41"/>
      <c r="C459" s="259"/>
      <c r="D459" s="41"/>
      <c r="H459" s="83"/>
      <c r="I459" s="83"/>
      <c r="J459" s="82"/>
      <c r="K459" s="82"/>
      <c r="Z459" s="91"/>
    </row>
    <row r="460" spans="1:26" ht="18">
      <c r="A460" s="259"/>
      <c r="B460" s="41"/>
      <c r="C460" s="259"/>
      <c r="D460" s="41"/>
      <c r="H460" s="83"/>
      <c r="I460" s="83"/>
      <c r="J460" s="83"/>
      <c r="K460" s="83"/>
      <c r="Z460" s="91"/>
    </row>
    <row r="461" spans="1:26" ht="18">
      <c r="A461" s="259"/>
      <c r="B461" s="41"/>
      <c r="C461" s="259"/>
      <c r="D461" s="41"/>
      <c r="H461" s="83"/>
      <c r="I461" s="83"/>
      <c r="J461" s="83"/>
      <c r="K461" s="83"/>
      <c r="Z461" s="91"/>
    </row>
    <row r="462" spans="1:26" ht="18">
      <c r="A462" s="259"/>
      <c r="B462" s="41"/>
      <c r="C462" s="259"/>
      <c r="D462" s="41"/>
      <c r="H462" s="83"/>
      <c r="I462" s="83"/>
      <c r="J462" s="83"/>
      <c r="K462" s="83"/>
      <c r="Z462" s="91"/>
    </row>
    <row r="463" spans="1:26" ht="18">
      <c r="A463" s="259"/>
      <c r="B463" s="41"/>
      <c r="C463" s="259"/>
      <c r="D463" s="41"/>
      <c r="H463" s="83"/>
      <c r="I463" s="83"/>
      <c r="J463" s="83"/>
      <c r="K463" s="83"/>
      <c r="Z463" s="91"/>
    </row>
    <row r="464" spans="1:26" ht="18">
      <c r="A464" s="259"/>
      <c r="B464" s="41"/>
      <c r="C464" s="259"/>
      <c r="D464" s="41"/>
      <c r="H464" s="83"/>
      <c r="I464" s="83"/>
      <c r="J464" s="83"/>
      <c r="K464" s="83"/>
      <c r="Z464" s="91"/>
    </row>
    <row r="465" spans="1:26" ht="18">
      <c r="A465" s="259"/>
      <c r="B465" s="41"/>
      <c r="C465" s="259"/>
      <c r="D465" s="41"/>
      <c r="H465" s="83"/>
      <c r="I465" s="83"/>
      <c r="J465" s="82"/>
      <c r="K465" s="82"/>
      <c r="Z465" s="91"/>
    </row>
    <row r="466" spans="1:26" ht="18">
      <c r="A466" s="259"/>
      <c r="B466" s="41"/>
      <c r="C466" s="259"/>
      <c r="D466" s="41"/>
      <c r="H466" s="83"/>
      <c r="I466" s="83"/>
      <c r="J466" s="83"/>
      <c r="K466" s="83"/>
      <c r="Z466" s="91"/>
    </row>
    <row r="467" spans="1:26" ht="18">
      <c r="A467" s="259"/>
      <c r="B467" s="41"/>
      <c r="C467" s="259"/>
      <c r="D467" s="41"/>
      <c r="H467" s="83"/>
      <c r="I467" s="83"/>
      <c r="J467" s="83"/>
      <c r="K467" s="83"/>
      <c r="Z467" s="91"/>
    </row>
    <row r="468" spans="1:26" ht="18">
      <c r="A468" s="259"/>
      <c r="B468" s="41"/>
      <c r="C468" s="259"/>
      <c r="D468" s="41"/>
      <c r="H468" s="83"/>
      <c r="I468" s="83"/>
      <c r="J468" s="83"/>
      <c r="K468" s="83"/>
      <c r="Z468" s="91"/>
    </row>
    <row r="469" spans="1:26" ht="18">
      <c r="A469" s="259"/>
      <c r="B469" s="41"/>
      <c r="C469" s="259"/>
      <c r="D469" s="41"/>
      <c r="H469" s="83"/>
      <c r="I469" s="83"/>
      <c r="J469" s="83"/>
      <c r="K469" s="83"/>
      <c r="Z469" s="91"/>
    </row>
    <row r="470" spans="1:26" ht="18">
      <c r="A470" s="259"/>
      <c r="B470" s="41"/>
      <c r="C470" s="259"/>
      <c r="D470" s="41"/>
      <c r="H470" s="83"/>
      <c r="I470" s="83"/>
      <c r="J470" s="83"/>
      <c r="K470" s="83"/>
      <c r="Z470" s="91"/>
    </row>
    <row r="471" spans="1:26" ht="18">
      <c r="A471" s="259"/>
      <c r="B471" s="41"/>
      <c r="C471" s="259"/>
      <c r="D471" s="41"/>
      <c r="H471" s="83"/>
      <c r="I471" s="83"/>
      <c r="J471" s="83"/>
      <c r="K471" s="83"/>
      <c r="Z471" s="91"/>
    </row>
    <row r="472" spans="1:26" ht="18">
      <c r="A472" s="259"/>
      <c r="B472" s="41"/>
      <c r="C472" s="259"/>
      <c r="D472" s="41"/>
      <c r="H472" s="83"/>
      <c r="I472" s="83"/>
      <c r="J472" s="83"/>
      <c r="K472" s="83"/>
      <c r="Z472" s="91"/>
    </row>
    <row r="473" spans="1:26" ht="18">
      <c r="A473" s="259"/>
      <c r="B473" s="41"/>
      <c r="C473" s="259"/>
      <c r="D473" s="41"/>
      <c r="H473" s="83"/>
      <c r="I473" s="83"/>
      <c r="J473" s="82"/>
      <c r="K473" s="82"/>
      <c r="Z473" s="91"/>
    </row>
    <row r="474" spans="1:26" ht="18">
      <c r="A474" s="259"/>
      <c r="B474" s="41"/>
      <c r="C474" s="259"/>
      <c r="D474" s="41"/>
      <c r="H474" s="83"/>
      <c r="I474" s="83"/>
      <c r="J474" s="83"/>
      <c r="K474" s="83"/>
      <c r="Z474" s="91"/>
    </row>
    <row r="475" spans="1:26" ht="18">
      <c r="A475" s="259"/>
      <c r="B475" s="41"/>
      <c r="C475" s="259"/>
      <c r="D475" s="41"/>
      <c r="H475" s="83"/>
      <c r="I475" s="83"/>
      <c r="J475" s="83"/>
      <c r="K475" s="83"/>
      <c r="Z475" s="91"/>
    </row>
    <row r="476" spans="1:26" ht="18">
      <c r="A476" s="259"/>
      <c r="B476" s="41"/>
      <c r="C476" s="259"/>
      <c r="D476" s="41"/>
      <c r="H476" s="83"/>
      <c r="I476" s="83"/>
      <c r="J476" s="83"/>
      <c r="K476" s="83"/>
      <c r="Z476" s="91"/>
    </row>
    <row r="477" spans="1:26" ht="18">
      <c r="A477" s="259"/>
      <c r="B477" s="41"/>
      <c r="C477" s="259"/>
      <c r="D477" s="41"/>
      <c r="H477" s="83"/>
      <c r="I477" s="83"/>
      <c r="J477" s="83"/>
      <c r="K477" s="83"/>
      <c r="Z477" s="91"/>
    </row>
    <row r="478" spans="1:26" ht="18">
      <c r="A478" s="259"/>
      <c r="B478" s="41"/>
      <c r="C478" s="259"/>
      <c r="D478" s="41"/>
      <c r="H478" s="83"/>
      <c r="I478" s="83"/>
      <c r="J478" s="83"/>
      <c r="K478" s="83"/>
      <c r="Z478" s="91"/>
    </row>
    <row r="479" spans="1:26" ht="18">
      <c r="A479" s="259"/>
      <c r="B479" s="41"/>
      <c r="C479" s="259"/>
      <c r="D479" s="41"/>
      <c r="H479" s="83"/>
      <c r="I479" s="83"/>
      <c r="J479" s="83"/>
      <c r="K479" s="83"/>
      <c r="Z479" s="91"/>
    </row>
    <row r="480" spans="1:26" ht="18">
      <c r="A480" s="259"/>
      <c r="B480" s="41"/>
      <c r="C480" s="259"/>
      <c r="D480" s="41"/>
      <c r="H480" s="83"/>
      <c r="I480" s="83"/>
      <c r="J480" s="83"/>
      <c r="K480" s="83"/>
      <c r="Z480" s="91"/>
    </row>
    <row r="481" spans="1:26" ht="18">
      <c r="A481" s="259"/>
      <c r="B481" s="41"/>
      <c r="C481" s="259"/>
      <c r="D481" s="41"/>
      <c r="H481" s="83"/>
      <c r="I481" s="83"/>
      <c r="J481" s="84"/>
      <c r="K481" s="84"/>
      <c r="Z481" s="91"/>
    </row>
    <row r="482" spans="1:26" ht="18">
      <c r="A482" s="259"/>
      <c r="B482" s="41"/>
      <c r="C482" s="259"/>
      <c r="D482" s="41"/>
      <c r="H482" s="83"/>
      <c r="I482" s="83"/>
      <c r="J482" s="83"/>
      <c r="K482" s="83"/>
      <c r="Z482" s="91"/>
    </row>
    <row r="483" spans="1:26" ht="18">
      <c r="A483" s="259"/>
      <c r="B483" s="41"/>
      <c r="C483" s="259"/>
      <c r="D483" s="41"/>
      <c r="H483" s="83"/>
      <c r="I483" s="83"/>
      <c r="J483" s="83"/>
      <c r="K483" s="83"/>
      <c r="Z483" s="91"/>
    </row>
    <row r="484" spans="1:26" ht="18">
      <c r="A484" s="259"/>
      <c r="B484" s="41"/>
      <c r="C484" s="259"/>
      <c r="D484" s="41"/>
      <c r="H484" s="83"/>
      <c r="I484" s="83"/>
      <c r="J484" s="83"/>
      <c r="K484" s="83"/>
      <c r="Z484" s="91"/>
    </row>
    <row r="485" spans="1:26" ht="18">
      <c r="A485" s="259"/>
      <c r="B485" s="41"/>
      <c r="C485" s="259"/>
      <c r="D485" s="41"/>
      <c r="H485" s="83"/>
      <c r="I485" s="83"/>
      <c r="J485" s="83"/>
      <c r="K485" s="83"/>
      <c r="Z485" s="91"/>
    </row>
    <row r="486" spans="1:26" ht="18">
      <c r="A486" s="259"/>
      <c r="B486" s="41"/>
      <c r="C486" s="259"/>
      <c r="D486" s="41"/>
      <c r="H486" s="83"/>
      <c r="I486" s="83"/>
      <c r="J486" s="83"/>
      <c r="K486" s="83"/>
      <c r="Z486" s="91"/>
    </row>
    <row r="487" spans="1:26" ht="18.75">
      <c r="A487" s="259"/>
      <c r="B487" s="41"/>
      <c r="C487" s="259"/>
      <c r="D487" s="41"/>
      <c r="H487" s="83"/>
      <c r="I487" s="83"/>
      <c r="J487" s="83"/>
      <c r="K487" s="83"/>
      <c r="Z487" s="92"/>
    </row>
    <row r="488" spans="1:26" ht="18">
      <c r="A488" s="259"/>
      <c r="B488" s="41"/>
      <c r="C488" s="259"/>
      <c r="D488" s="41"/>
      <c r="H488" s="83"/>
      <c r="I488" s="83"/>
      <c r="J488" s="83"/>
      <c r="K488" s="83"/>
    </row>
    <row r="489" spans="1:26" ht="18">
      <c r="A489" s="259"/>
      <c r="B489" s="41"/>
      <c r="C489" s="259"/>
      <c r="D489" s="41"/>
      <c r="H489" s="83"/>
      <c r="I489" s="83"/>
      <c r="J489" s="84"/>
      <c r="K489" s="84"/>
    </row>
    <row r="490" spans="1:26" ht="18">
      <c r="A490" s="259"/>
      <c r="B490" s="41"/>
      <c r="C490" s="259"/>
      <c r="D490" s="41"/>
      <c r="H490" s="83"/>
      <c r="I490" s="83"/>
      <c r="J490" s="83"/>
      <c r="K490" s="83"/>
    </row>
    <row r="491" spans="1:26" ht="18">
      <c r="A491" s="259"/>
      <c r="B491" s="41"/>
      <c r="C491" s="259"/>
      <c r="D491" s="41"/>
      <c r="H491" s="83"/>
      <c r="I491" s="83"/>
      <c r="J491" s="83"/>
      <c r="K491" s="83"/>
    </row>
    <row r="492" spans="1:26" ht="18">
      <c r="A492" s="259"/>
      <c r="B492" s="41"/>
      <c r="C492" s="259"/>
      <c r="D492" s="41"/>
      <c r="H492" s="83"/>
      <c r="I492" s="83"/>
      <c r="J492" s="83"/>
      <c r="K492" s="83"/>
    </row>
    <row r="493" spans="1:26" ht="18">
      <c r="A493" s="259"/>
      <c r="B493" s="41"/>
      <c r="C493" s="259"/>
      <c r="D493" s="41"/>
      <c r="H493" s="83"/>
      <c r="I493" s="83"/>
      <c r="J493" s="83"/>
      <c r="K493" s="83"/>
    </row>
    <row r="494" spans="1:26" ht="18">
      <c r="A494" s="259"/>
      <c r="B494" s="41"/>
      <c r="C494" s="259"/>
      <c r="D494" s="41"/>
      <c r="H494" s="83"/>
      <c r="I494" s="83"/>
      <c r="J494" s="83"/>
      <c r="K494" s="83"/>
    </row>
    <row r="495" spans="1:26" ht="18">
      <c r="A495" s="259"/>
      <c r="B495" s="41"/>
      <c r="C495" s="259"/>
      <c r="D495" s="41"/>
      <c r="H495" s="83"/>
      <c r="I495" s="83"/>
      <c r="J495" s="83"/>
      <c r="K495" s="83"/>
    </row>
    <row r="496" spans="1:26" ht="18">
      <c r="A496" s="259"/>
      <c r="B496" s="41"/>
      <c r="C496" s="259"/>
      <c r="D496" s="41"/>
      <c r="H496" s="83"/>
      <c r="I496" s="83"/>
      <c r="J496" s="83"/>
      <c r="K496" s="83"/>
    </row>
    <row r="497" spans="1:11" ht="18">
      <c r="A497" s="259"/>
      <c r="B497" s="41"/>
      <c r="C497" s="259"/>
      <c r="D497" s="41"/>
      <c r="H497" s="83"/>
      <c r="I497" s="83"/>
      <c r="J497" s="82"/>
      <c r="K497" s="82"/>
    </row>
    <row r="498" spans="1:11" ht="18">
      <c r="A498" s="259"/>
      <c r="B498" s="41"/>
      <c r="C498" s="259"/>
      <c r="D498" s="41"/>
      <c r="H498" s="83"/>
      <c r="I498" s="83"/>
      <c r="J498" s="83"/>
      <c r="K498" s="83"/>
    </row>
    <row r="499" spans="1:11" ht="18">
      <c r="A499" s="259"/>
      <c r="B499" s="41"/>
      <c r="C499" s="259"/>
      <c r="D499" s="41"/>
      <c r="H499" s="83"/>
      <c r="I499" s="83"/>
      <c r="J499" s="83"/>
      <c r="K499" s="83"/>
    </row>
    <row r="500" spans="1:11" ht="18">
      <c r="A500" s="259"/>
      <c r="B500" s="41"/>
      <c r="C500" s="259"/>
      <c r="D500" s="41"/>
      <c r="H500" s="83"/>
      <c r="I500" s="83"/>
      <c r="J500" s="83"/>
      <c r="K500" s="83"/>
    </row>
    <row r="501" spans="1:11" ht="18">
      <c r="A501" s="259"/>
      <c r="B501" s="41"/>
      <c r="C501" s="259"/>
      <c r="D501" s="41"/>
      <c r="H501" s="83"/>
      <c r="I501" s="83"/>
      <c r="J501" s="83"/>
      <c r="K501" s="83"/>
    </row>
    <row r="502" spans="1:11" ht="18">
      <c r="A502" s="259"/>
      <c r="B502" s="41"/>
      <c r="C502" s="259"/>
      <c r="D502" s="41"/>
      <c r="H502" s="83"/>
      <c r="I502" s="83"/>
      <c r="J502" s="83"/>
      <c r="K502" s="83"/>
    </row>
    <row r="503" spans="1:11" ht="18">
      <c r="A503" s="259"/>
      <c r="B503" s="41"/>
      <c r="C503" s="259"/>
      <c r="D503" s="41"/>
      <c r="H503" s="83"/>
      <c r="I503" s="83"/>
      <c r="J503" s="82"/>
      <c r="K503" s="82"/>
    </row>
    <row r="504" spans="1:11" ht="18">
      <c r="A504" s="259"/>
      <c r="B504" s="41"/>
      <c r="C504" s="259"/>
      <c r="D504" s="41"/>
      <c r="H504" s="83"/>
      <c r="I504" s="83"/>
      <c r="J504" s="83"/>
      <c r="K504" s="83"/>
    </row>
    <row r="505" spans="1:11" ht="18">
      <c r="A505" s="259"/>
      <c r="B505" s="41"/>
      <c r="C505" s="259"/>
      <c r="D505" s="41"/>
      <c r="H505" s="83"/>
      <c r="I505" s="83"/>
      <c r="J505" s="83"/>
      <c r="K505" s="83"/>
    </row>
    <row r="506" spans="1:11" ht="18">
      <c r="A506" s="259"/>
      <c r="B506" s="41"/>
      <c r="C506" s="259"/>
      <c r="D506" s="41"/>
      <c r="H506" s="83"/>
      <c r="I506" s="83"/>
      <c r="J506" s="83"/>
      <c r="K506" s="83"/>
    </row>
    <row r="507" spans="1:11" ht="18">
      <c r="A507" s="259"/>
      <c r="B507" s="41"/>
      <c r="C507" s="259"/>
      <c r="D507" s="41"/>
      <c r="H507" s="83"/>
      <c r="I507" s="83"/>
      <c r="J507" s="83"/>
      <c r="K507" s="83"/>
    </row>
    <row r="508" spans="1:11" ht="18">
      <c r="A508" s="259"/>
      <c r="B508" s="41"/>
      <c r="C508" s="259"/>
      <c r="D508" s="41"/>
      <c r="H508" s="83"/>
      <c r="I508" s="83"/>
      <c r="J508" s="83"/>
      <c r="K508" s="83"/>
    </row>
    <row r="509" spans="1:11" ht="18">
      <c r="A509" s="259"/>
      <c r="B509" s="41"/>
      <c r="C509" s="259"/>
      <c r="D509" s="41"/>
      <c r="H509" s="83"/>
      <c r="I509" s="83"/>
      <c r="J509" s="82"/>
      <c r="K509" s="82"/>
    </row>
    <row r="510" spans="1:11" ht="18">
      <c r="A510" s="259"/>
      <c r="B510" s="41"/>
      <c r="C510" s="259"/>
      <c r="D510" s="41"/>
      <c r="H510" s="83"/>
      <c r="I510" s="83"/>
      <c r="J510" s="83"/>
      <c r="K510" s="83"/>
    </row>
    <row r="511" spans="1:11" ht="18">
      <c r="A511" s="259"/>
      <c r="B511" s="41"/>
      <c r="C511" s="259"/>
      <c r="D511" s="41"/>
      <c r="H511" s="83"/>
      <c r="I511" s="83"/>
      <c r="J511" s="83"/>
      <c r="K511" s="83"/>
    </row>
    <row r="512" spans="1:11" ht="18">
      <c r="A512" s="259"/>
      <c r="B512" s="41"/>
      <c r="C512" s="259"/>
      <c r="D512" s="41"/>
      <c r="H512" s="83"/>
      <c r="I512" s="83"/>
      <c r="J512" s="83"/>
      <c r="K512" s="83"/>
    </row>
    <row r="513" spans="1:11" ht="18">
      <c r="A513" s="259"/>
      <c r="B513" s="41"/>
      <c r="C513" s="259"/>
      <c r="D513" s="41"/>
      <c r="H513" s="83"/>
      <c r="I513" s="83"/>
      <c r="J513" s="82"/>
      <c r="K513" s="82"/>
    </row>
    <row r="514" spans="1:11" ht="18">
      <c r="A514" s="259"/>
      <c r="B514" s="41"/>
      <c r="C514" s="259"/>
      <c r="D514" s="41"/>
      <c r="H514" s="83"/>
      <c r="I514" s="83"/>
      <c r="J514" s="83"/>
      <c r="K514" s="83"/>
    </row>
    <row r="515" spans="1:11" ht="18">
      <c r="A515" s="260"/>
      <c r="B515" s="42"/>
      <c r="C515" s="260"/>
      <c r="D515" s="42"/>
      <c r="H515" s="83"/>
      <c r="I515" s="83"/>
      <c r="J515" s="83"/>
      <c r="K515" s="83"/>
    </row>
    <row r="516" spans="1:11" ht="18">
      <c r="A516" s="260"/>
      <c r="B516" s="42"/>
      <c r="C516" s="260"/>
      <c r="D516" s="42"/>
      <c r="H516" s="83"/>
      <c r="I516" s="83"/>
      <c r="J516" s="83"/>
      <c r="K516" s="83"/>
    </row>
    <row r="517" spans="1:11" ht="18">
      <c r="A517" s="260"/>
      <c r="B517" s="42"/>
      <c r="C517" s="260"/>
      <c r="D517" s="42"/>
      <c r="H517" s="83"/>
      <c r="I517" s="83"/>
      <c r="J517" s="82"/>
      <c r="K517" s="82"/>
    </row>
    <row r="518" spans="1:11" ht="18">
      <c r="A518" s="260"/>
      <c r="B518" s="42"/>
      <c r="C518" s="260"/>
      <c r="D518" s="42"/>
      <c r="H518" s="83"/>
      <c r="I518" s="83"/>
      <c r="J518" s="83"/>
      <c r="K518" s="83"/>
    </row>
    <row r="519" spans="1:11" ht="18">
      <c r="A519" s="260"/>
      <c r="B519" s="42"/>
      <c r="C519" s="260"/>
      <c r="D519" s="42"/>
      <c r="H519" s="83"/>
      <c r="I519" s="83"/>
      <c r="J519" s="83"/>
      <c r="K519" s="83"/>
    </row>
    <row r="520" spans="1:11" ht="18">
      <c r="A520" s="260"/>
      <c r="B520" s="42"/>
      <c r="C520" s="260"/>
      <c r="D520" s="42"/>
      <c r="H520" s="83"/>
      <c r="I520" s="83"/>
      <c r="J520" s="83"/>
      <c r="K520" s="83"/>
    </row>
    <row r="521" spans="1:11" ht="18">
      <c r="A521" s="260"/>
      <c r="B521" s="42"/>
      <c r="C521" s="260"/>
      <c r="D521" s="42"/>
      <c r="H521" s="83"/>
      <c r="I521" s="83"/>
      <c r="J521" s="82"/>
      <c r="K521" s="82"/>
    </row>
    <row r="522" spans="1:11" ht="18">
      <c r="A522" s="260"/>
      <c r="B522" s="42"/>
      <c r="C522" s="260"/>
      <c r="D522" s="42"/>
      <c r="H522" s="83"/>
      <c r="I522" s="83"/>
      <c r="J522" s="83"/>
      <c r="K522" s="83"/>
    </row>
    <row r="523" spans="1:11" ht="18">
      <c r="A523" s="260"/>
      <c r="B523" s="42"/>
      <c r="C523" s="260"/>
      <c r="D523" s="42"/>
      <c r="H523" s="83"/>
      <c r="I523" s="83"/>
      <c r="J523" s="83"/>
      <c r="K523" s="83"/>
    </row>
    <row r="524" spans="1:11" ht="18">
      <c r="A524" s="260"/>
      <c r="B524" s="42"/>
      <c r="C524" s="260"/>
      <c r="D524" s="42"/>
      <c r="H524" s="83"/>
      <c r="I524" s="83"/>
      <c r="J524" s="83"/>
      <c r="K524" s="83"/>
    </row>
    <row r="525" spans="1:11" ht="18">
      <c r="A525" s="260"/>
      <c r="B525" s="42"/>
      <c r="C525" s="260"/>
      <c r="D525" s="42"/>
      <c r="H525" s="83"/>
      <c r="I525" s="83"/>
      <c r="J525" s="83"/>
      <c r="K525" s="83"/>
    </row>
    <row r="526" spans="1:11" ht="18">
      <c r="A526" s="260"/>
      <c r="B526" s="42"/>
      <c r="C526" s="260"/>
      <c r="D526" s="42"/>
      <c r="H526" s="83"/>
      <c r="I526" s="83"/>
      <c r="J526" s="83"/>
      <c r="K526" s="83"/>
    </row>
    <row r="527" spans="1:11" ht="18">
      <c r="A527" s="260"/>
      <c r="B527" s="42"/>
      <c r="C527" s="260"/>
      <c r="D527" s="42"/>
      <c r="H527" s="83"/>
      <c r="I527" s="83"/>
      <c r="J527" s="83"/>
      <c r="K527" s="83"/>
    </row>
    <row r="528" spans="1:11" ht="18">
      <c r="A528" s="260"/>
      <c r="B528" s="42"/>
      <c r="C528" s="260"/>
      <c r="D528" s="42"/>
      <c r="H528" s="83"/>
      <c r="I528" s="83"/>
      <c r="J528" s="82"/>
      <c r="K528" s="82"/>
    </row>
    <row r="529" spans="1:11" ht="18">
      <c r="A529" s="259"/>
      <c r="B529" s="41"/>
      <c r="C529" s="259"/>
      <c r="D529" s="41"/>
      <c r="H529" s="83"/>
      <c r="I529" s="83"/>
      <c r="J529" s="83"/>
      <c r="K529" s="83"/>
    </row>
    <row r="530" spans="1:11" ht="18">
      <c r="A530" s="259"/>
      <c r="B530" s="41"/>
      <c r="C530" s="259"/>
      <c r="D530" s="41"/>
      <c r="H530" s="83"/>
      <c r="I530" s="83"/>
      <c r="J530" s="83"/>
      <c r="K530" s="83"/>
    </row>
    <row r="531" spans="1:11" ht="18">
      <c r="A531" s="259"/>
      <c r="B531" s="41"/>
      <c r="C531" s="259"/>
      <c r="D531" s="41"/>
      <c r="H531" s="83"/>
      <c r="I531" s="83"/>
      <c r="J531" s="83"/>
      <c r="K531" s="83"/>
    </row>
    <row r="532" spans="1:11" ht="18">
      <c r="A532" s="259"/>
      <c r="B532" s="41"/>
      <c r="C532" s="259"/>
      <c r="D532" s="41"/>
      <c r="H532" s="83"/>
      <c r="I532" s="83"/>
      <c r="J532" s="83"/>
      <c r="K532" s="83"/>
    </row>
    <row r="533" spans="1:11" ht="18">
      <c r="A533" s="259"/>
      <c r="B533" s="41"/>
      <c r="C533" s="259"/>
      <c r="D533" s="41"/>
      <c r="H533" s="83"/>
      <c r="I533" s="83"/>
      <c r="J533" s="83"/>
      <c r="K533" s="83"/>
    </row>
    <row r="534" spans="1:11" ht="18">
      <c r="A534" s="259"/>
      <c r="B534" s="41"/>
      <c r="C534" s="259"/>
      <c r="D534" s="41"/>
      <c r="H534" s="83"/>
      <c r="I534" s="83"/>
      <c r="J534" s="83"/>
      <c r="K534" s="83"/>
    </row>
    <row r="535" spans="1:11" ht="18">
      <c r="A535" s="259"/>
      <c r="B535" s="41"/>
      <c r="C535" s="259"/>
      <c r="D535" s="41"/>
      <c r="H535" s="83"/>
      <c r="I535" s="83"/>
      <c r="J535" s="82"/>
      <c r="K535" s="82"/>
    </row>
    <row r="536" spans="1:11" ht="18">
      <c r="A536" s="259"/>
      <c r="B536" s="41"/>
      <c r="C536" s="259"/>
      <c r="D536" s="41"/>
      <c r="H536" s="83"/>
      <c r="I536" s="83"/>
      <c r="J536" s="83"/>
      <c r="K536" s="83"/>
    </row>
    <row r="537" spans="1:11" ht="18">
      <c r="A537" s="259"/>
      <c r="B537" s="41"/>
      <c r="C537" s="259"/>
      <c r="D537" s="41"/>
      <c r="H537" s="83"/>
      <c r="I537" s="83"/>
      <c r="J537" s="83"/>
      <c r="K537" s="83"/>
    </row>
    <row r="538" spans="1:11" ht="18">
      <c r="A538" s="259"/>
      <c r="B538" s="41"/>
      <c r="C538" s="259"/>
      <c r="D538" s="41"/>
      <c r="H538" s="83"/>
      <c r="I538" s="83"/>
      <c r="J538" s="83"/>
      <c r="K538" s="83"/>
    </row>
    <row r="539" spans="1:11" ht="18">
      <c r="A539" s="259"/>
      <c r="B539" s="41"/>
      <c r="C539" s="259"/>
      <c r="D539" s="41"/>
      <c r="H539" s="83"/>
      <c r="I539" s="83"/>
      <c r="J539" s="82"/>
      <c r="K539" s="82"/>
    </row>
    <row r="540" spans="1:11" ht="18">
      <c r="A540" s="259"/>
      <c r="B540" s="41"/>
      <c r="C540" s="259"/>
      <c r="D540" s="41"/>
      <c r="H540" s="83"/>
      <c r="I540" s="83"/>
      <c r="J540" s="83"/>
      <c r="K540" s="83"/>
    </row>
    <row r="541" spans="1:11" ht="18">
      <c r="A541" s="259"/>
      <c r="B541" s="41"/>
      <c r="C541" s="259"/>
      <c r="D541" s="41"/>
      <c r="H541" s="83"/>
      <c r="I541" s="83"/>
      <c r="J541" s="83"/>
      <c r="K541" s="83"/>
    </row>
    <row r="542" spans="1:11" ht="18">
      <c r="A542" s="259"/>
      <c r="B542" s="41"/>
      <c r="C542" s="259"/>
      <c r="D542" s="41"/>
      <c r="H542" s="83"/>
      <c r="I542" s="83"/>
      <c r="J542" s="83"/>
      <c r="K542" s="83"/>
    </row>
    <row r="543" spans="1:11" ht="18">
      <c r="A543" s="259"/>
      <c r="B543" s="41"/>
      <c r="C543" s="259"/>
      <c r="D543" s="41"/>
      <c r="H543" s="83"/>
      <c r="I543" s="83"/>
      <c r="J543" s="83"/>
      <c r="K543" s="83"/>
    </row>
    <row r="544" spans="1:11" ht="18">
      <c r="A544" s="259"/>
      <c r="B544" s="41"/>
      <c r="C544" s="259"/>
      <c r="D544" s="41"/>
      <c r="H544" s="83"/>
      <c r="I544" s="83"/>
      <c r="J544" s="83"/>
      <c r="K544" s="83"/>
    </row>
    <row r="545" spans="1:11" ht="18">
      <c r="A545" s="259"/>
      <c r="B545" s="41"/>
      <c r="C545" s="259"/>
      <c r="D545" s="41"/>
      <c r="H545" s="83"/>
      <c r="I545" s="83"/>
      <c r="J545" s="83"/>
      <c r="K545" s="83"/>
    </row>
    <row r="546" spans="1:11" ht="18">
      <c r="A546" s="259"/>
      <c r="B546" s="41"/>
      <c r="C546" s="259"/>
      <c r="D546" s="41"/>
      <c r="H546" s="83"/>
      <c r="I546" s="83"/>
      <c r="J546" s="83"/>
      <c r="K546" s="83"/>
    </row>
    <row r="547" spans="1:11" ht="18">
      <c r="A547" s="259"/>
      <c r="B547" s="41"/>
      <c r="C547" s="259"/>
      <c r="D547" s="41"/>
      <c r="H547" s="83"/>
      <c r="I547" s="83"/>
      <c r="J547" s="85"/>
      <c r="K547" s="85"/>
    </row>
    <row r="548" spans="1:11" ht="18">
      <c r="A548" s="259"/>
      <c r="B548" s="41"/>
      <c r="C548" s="259"/>
      <c r="D548" s="41"/>
      <c r="H548" s="83"/>
      <c r="I548" s="83"/>
      <c r="J548" s="82"/>
      <c r="K548" s="82"/>
    </row>
    <row r="549" spans="1:11" ht="18">
      <c r="A549" s="259"/>
      <c r="B549" s="41"/>
      <c r="C549" s="259"/>
      <c r="D549" s="41"/>
      <c r="H549" s="83"/>
      <c r="I549" s="83"/>
      <c r="J549" s="83"/>
      <c r="K549" s="83"/>
    </row>
    <row r="550" spans="1:11" ht="18">
      <c r="A550" s="259"/>
      <c r="B550" s="41"/>
      <c r="C550" s="259"/>
      <c r="D550" s="41"/>
      <c r="H550" s="83"/>
      <c r="I550" s="83"/>
      <c r="J550" s="83"/>
      <c r="K550" s="83"/>
    </row>
    <row r="551" spans="1:11" ht="18">
      <c r="A551" s="259"/>
      <c r="B551" s="41"/>
      <c r="C551" s="259"/>
      <c r="D551" s="41"/>
      <c r="H551" s="83"/>
      <c r="I551" s="83"/>
      <c r="J551" s="83"/>
      <c r="K551" s="83"/>
    </row>
    <row r="552" spans="1:11" ht="18">
      <c r="A552" s="259"/>
      <c r="B552" s="41"/>
      <c r="C552" s="259"/>
      <c r="D552" s="41"/>
      <c r="H552" s="83"/>
      <c r="I552" s="83"/>
      <c r="J552" s="83"/>
      <c r="K552" s="83"/>
    </row>
    <row r="553" spans="1:11" ht="18">
      <c r="A553" s="259"/>
      <c r="B553" s="41"/>
      <c r="C553" s="259"/>
      <c r="D553" s="41"/>
      <c r="H553" s="83"/>
      <c r="I553" s="83"/>
      <c r="J553" s="83"/>
      <c r="K553" s="83"/>
    </row>
    <row r="554" spans="1:11" ht="18">
      <c r="A554" s="259"/>
      <c r="B554" s="41"/>
      <c r="C554" s="259"/>
      <c r="D554" s="41"/>
      <c r="H554" s="83"/>
      <c r="I554" s="83"/>
      <c r="J554" s="82"/>
      <c r="K554" s="82"/>
    </row>
    <row r="555" spans="1:11" ht="18">
      <c r="A555" s="259"/>
      <c r="B555" s="41"/>
      <c r="C555" s="259"/>
      <c r="D555" s="41"/>
      <c r="H555" s="83"/>
      <c r="I555" s="83"/>
      <c r="J555" s="83"/>
      <c r="K555" s="83"/>
    </row>
    <row r="556" spans="1:11" ht="18">
      <c r="A556" s="259"/>
      <c r="B556" s="41"/>
      <c r="C556" s="259"/>
      <c r="D556" s="41"/>
      <c r="H556" s="83"/>
      <c r="I556" s="83"/>
      <c r="J556" s="83"/>
      <c r="K556" s="83"/>
    </row>
    <row r="557" spans="1:11" ht="18">
      <c r="A557" s="259"/>
      <c r="B557" s="41"/>
      <c r="C557" s="259"/>
      <c r="D557" s="41"/>
      <c r="H557" s="83"/>
      <c r="I557" s="83"/>
      <c r="J557" s="83"/>
      <c r="K557" s="83"/>
    </row>
    <row r="558" spans="1:11" ht="18">
      <c r="A558" s="259"/>
      <c r="B558" s="41"/>
      <c r="C558" s="259"/>
      <c r="D558" s="41"/>
      <c r="H558" s="83"/>
      <c r="I558" s="83"/>
      <c r="J558" s="83"/>
      <c r="K558" s="83"/>
    </row>
    <row r="559" spans="1:11" ht="18">
      <c r="A559" s="259"/>
      <c r="B559" s="41"/>
      <c r="C559" s="259"/>
      <c r="D559" s="41"/>
      <c r="H559" s="83"/>
      <c r="I559" s="83"/>
      <c r="J559" s="83"/>
      <c r="K559" s="83"/>
    </row>
    <row r="560" spans="1:11" ht="18">
      <c r="A560" s="259"/>
      <c r="B560" s="41"/>
      <c r="C560" s="259"/>
      <c r="D560" s="41"/>
      <c r="H560" s="83"/>
      <c r="I560" s="83"/>
      <c r="J560" s="83"/>
      <c r="K560" s="83"/>
    </row>
    <row r="561" spans="1:11" ht="18">
      <c r="A561" s="259"/>
      <c r="B561" s="41"/>
      <c r="C561" s="259"/>
      <c r="D561" s="41"/>
      <c r="H561" s="83"/>
      <c r="I561" s="83"/>
      <c r="J561" s="83"/>
      <c r="K561" s="83"/>
    </row>
    <row r="562" spans="1:11" ht="18">
      <c r="A562" s="259"/>
      <c r="B562" s="41"/>
      <c r="C562" s="259"/>
      <c r="D562" s="41"/>
      <c r="H562" s="83"/>
      <c r="I562" s="83"/>
      <c r="J562" s="83"/>
      <c r="K562" s="83"/>
    </row>
    <row r="563" spans="1:11" ht="18">
      <c r="A563" s="259"/>
      <c r="B563" s="41"/>
      <c r="C563" s="259"/>
      <c r="D563" s="41"/>
      <c r="H563" s="83"/>
      <c r="I563" s="83"/>
      <c r="J563" s="82"/>
      <c r="K563" s="82"/>
    </row>
    <row r="564" spans="1:11" ht="18">
      <c r="A564" s="259"/>
      <c r="B564" s="41"/>
      <c r="C564" s="259"/>
      <c r="D564" s="41"/>
      <c r="H564" s="83"/>
      <c r="I564" s="83"/>
      <c r="J564" s="83"/>
      <c r="K564" s="83"/>
    </row>
    <row r="565" spans="1:11" ht="18">
      <c r="A565" s="259"/>
      <c r="B565" s="41"/>
      <c r="C565" s="259"/>
      <c r="D565" s="41"/>
      <c r="H565" s="83"/>
      <c r="I565" s="83"/>
      <c r="J565" s="83"/>
      <c r="K565" s="83"/>
    </row>
    <row r="566" spans="1:11" ht="18">
      <c r="A566" s="259"/>
      <c r="B566" s="41"/>
      <c r="C566" s="259"/>
      <c r="D566" s="41"/>
      <c r="H566" s="83"/>
      <c r="I566" s="83"/>
      <c r="J566" s="83"/>
      <c r="K566" s="83"/>
    </row>
    <row r="567" spans="1:11" ht="18">
      <c r="A567" s="259"/>
      <c r="B567" s="41"/>
      <c r="C567" s="259"/>
      <c r="D567" s="41"/>
      <c r="H567" s="83"/>
      <c r="I567" s="83"/>
      <c r="J567" s="83"/>
      <c r="K567" s="83"/>
    </row>
    <row r="568" spans="1:11" ht="18">
      <c r="A568" s="259"/>
      <c r="B568" s="41"/>
      <c r="C568" s="259"/>
      <c r="D568" s="41"/>
      <c r="H568" s="83"/>
      <c r="I568" s="83"/>
      <c r="J568" s="82"/>
      <c r="K568" s="82"/>
    </row>
    <row r="569" spans="1:11" ht="18">
      <c r="A569" s="259"/>
      <c r="B569" s="41"/>
      <c r="C569" s="259"/>
      <c r="D569" s="41"/>
      <c r="H569" s="83"/>
      <c r="I569" s="83"/>
      <c r="J569" s="83"/>
      <c r="K569" s="83"/>
    </row>
    <row r="570" spans="1:11" ht="18">
      <c r="A570" s="259"/>
      <c r="B570" s="41"/>
      <c r="C570" s="259"/>
      <c r="D570" s="41"/>
      <c r="H570" s="83"/>
      <c r="I570" s="83"/>
      <c r="J570" s="83"/>
      <c r="K570" s="83"/>
    </row>
    <row r="571" spans="1:11" ht="18">
      <c r="A571" s="259"/>
      <c r="B571" s="41"/>
      <c r="C571" s="259"/>
      <c r="D571" s="41"/>
      <c r="H571" s="83"/>
      <c r="I571" s="83"/>
      <c r="J571" s="83"/>
      <c r="K571" s="83"/>
    </row>
    <row r="572" spans="1:11" ht="18">
      <c r="A572" s="259"/>
      <c r="B572" s="41"/>
      <c r="C572" s="259"/>
      <c r="D572" s="41"/>
      <c r="H572" s="83"/>
      <c r="I572" s="83"/>
      <c r="J572" s="83"/>
      <c r="K572" s="83"/>
    </row>
    <row r="573" spans="1:11" ht="18">
      <c r="A573" s="259"/>
      <c r="B573" s="41"/>
      <c r="C573" s="259"/>
      <c r="D573" s="41"/>
      <c r="H573" s="83"/>
      <c r="I573" s="83"/>
      <c r="J573" s="83"/>
      <c r="K573" s="83"/>
    </row>
    <row r="574" spans="1:11" ht="18">
      <c r="A574" s="259"/>
      <c r="B574" s="41"/>
      <c r="C574" s="259"/>
      <c r="D574" s="41"/>
      <c r="H574" s="83"/>
      <c r="I574" s="83"/>
      <c r="J574" s="83"/>
      <c r="K574" s="83"/>
    </row>
    <row r="575" spans="1:11" ht="18">
      <c r="A575" s="259"/>
      <c r="B575" s="41"/>
      <c r="C575" s="259"/>
      <c r="D575" s="41"/>
      <c r="H575" s="83"/>
      <c r="I575" s="83"/>
      <c r="J575" s="82"/>
      <c r="K575" s="82"/>
    </row>
    <row r="576" spans="1:11" ht="18">
      <c r="A576" s="259"/>
      <c r="B576" s="41"/>
      <c r="C576" s="259"/>
      <c r="D576" s="41"/>
      <c r="H576" s="83"/>
      <c r="I576" s="83"/>
      <c r="J576" s="83"/>
      <c r="K576" s="83"/>
    </row>
    <row r="577" spans="1:11" ht="18">
      <c r="A577" s="259"/>
      <c r="B577" s="41"/>
      <c r="C577" s="259"/>
      <c r="D577" s="41"/>
      <c r="H577" s="83"/>
      <c r="I577" s="83"/>
      <c r="J577" s="83"/>
      <c r="K577" s="83"/>
    </row>
    <row r="578" spans="1:11" ht="18">
      <c r="A578" s="259"/>
      <c r="B578" s="41"/>
      <c r="C578" s="259"/>
      <c r="D578" s="41"/>
      <c r="H578" s="83"/>
      <c r="I578" s="83"/>
      <c r="J578" s="83"/>
      <c r="K578" s="83"/>
    </row>
    <row r="579" spans="1:11" ht="18">
      <c r="A579" s="259"/>
      <c r="B579" s="41"/>
      <c r="C579" s="259"/>
      <c r="D579" s="41"/>
      <c r="H579" s="83"/>
      <c r="I579" s="83"/>
      <c r="J579" s="83"/>
      <c r="K579" s="83"/>
    </row>
    <row r="580" spans="1:11" ht="18">
      <c r="A580" s="259"/>
      <c r="B580" s="41"/>
      <c r="C580" s="259"/>
      <c r="D580" s="41"/>
      <c r="H580" s="83"/>
      <c r="I580" s="83"/>
      <c r="J580" s="83"/>
      <c r="K580" s="83"/>
    </row>
    <row r="581" spans="1:11" ht="18">
      <c r="A581" s="259"/>
      <c r="B581" s="41"/>
      <c r="C581" s="259"/>
      <c r="D581" s="41"/>
      <c r="H581" s="83"/>
      <c r="I581" s="83"/>
      <c r="J581" s="83"/>
      <c r="K581" s="83"/>
    </row>
    <row r="582" spans="1:11" ht="18">
      <c r="A582" s="259"/>
      <c r="B582" s="41"/>
      <c r="C582" s="259"/>
      <c r="D582" s="41"/>
      <c r="H582" s="83"/>
      <c r="I582" s="83"/>
      <c r="J582" s="82"/>
      <c r="K582" s="82"/>
    </row>
    <row r="583" spans="1:11" ht="18">
      <c r="A583" s="259"/>
      <c r="B583" s="41"/>
      <c r="C583" s="259"/>
      <c r="D583" s="41"/>
      <c r="H583" s="83"/>
      <c r="I583" s="83"/>
      <c r="J583" s="83"/>
      <c r="K583" s="83"/>
    </row>
    <row r="584" spans="1:11" ht="18">
      <c r="A584" s="259"/>
      <c r="B584" s="41"/>
      <c r="C584" s="259"/>
      <c r="D584" s="41"/>
      <c r="H584" s="83"/>
      <c r="I584" s="83"/>
      <c r="J584" s="83"/>
      <c r="K584" s="83"/>
    </row>
    <row r="585" spans="1:11" ht="18">
      <c r="A585" s="259"/>
      <c r="B585" s="41"/>
      <c r="C585" s="259"/>
      <c r="D585" s="41"/>
      <c r="H585" s="83"/>
      <c r="I585" s="83"/>
      <c r="J585" s="82"/>
      <c r="K585" s="82"/>
    </row>
    <row r="586" spans="1:11" ht="18">
      <c r="A586" s="259"/>
      <c r="B586" s="41"/>
      <c r="C586" s="259"/>
      <c r="D586" s="41"/>
      <c r="H586" s="83"/>
      <c r="I586" s="83"/>
      <c r="J586" s="82"/>
      <c r="K586" s="82"/>
    </row>
    <row r="587" spans="1:11" ht="18">
      <c r="A587" s="259"/>
      <c r="B587" s="41"/>
      <c r="C587" s="259"/>
      <c r="D587" s="41"/>
      <c r="H587" s="83"/>
      <c r="I587" s="83"/>
      <c r="J587" s="83"/>
      <c r="K587" s="83"/>
    </row>
    <row r="588" spans="1:11" ht="18">
      <c r="A588" s="259"/>
      <c r="B588" s="41"/>
      <c r="C588" s="259"/>
      <c r="D588" s="41"/>
      <c r="H588" s="83"/>
      <c r="I588" s="83"/>
      <c r="J588" s="83"/>
      <c r="K588" s="83"/>
    </row>
    <row r="589" spans="1:11" ht="18">
      <c r="A589" s="259"/>
      <c r="B589" s="41"/>
      <c r="C589" s="259"/>
      <c r="D589" s="41"/>
      <c r="H589" s="83"/>
      <c r="I589" s="83"/>
      <c r="J589" s="83"/>
      <c r="K589" s="83"/>
    </row>
    <row r="590" spans="1:11" ht="18">
      <c r="A590" s="259"/>
      <c r="B590" s="41"/>
      <c r="C590" s="259"/>
      <c r="D590" s="41"/>
      <c r="H590" s="83"/>
      <c r="I590" s="83"/>
      <c r="J590" s="83"/>
      <c r="K590" s="83"/>
    </row>
    <row r="591" spans="1:11" ht="18">
      <c r="A591" s="259"/>
      <c r="B591" s="41"/>
      <c r="C591" s="259"/>
      <c r="D591" s="41"/>
      <c r="H591" s="83"/>
      <c r="I591" s="83"/>
      <c r="J591" s="82"/>
      <c r="K591" s="82"/>
    </row>
    <row r="592" spans="1:11" ht="18">
      <c r="A592" s="259"/>
      <c r="B592" s="41"/>
      <c r="C592" s="259"/>
      <c r="D592" s="41"/>
      <c r="H592" s="83"/>
      <c r="I592" s="83"/>
      <c r="J592" s="83"/>
      <c r="K592" s="83"/>
    </row>
    <row r="593" spans="1:11" ht="18">
      <c r="A593" s="259"/>
      <c r="B593" s="41"/>
      <c r="C593" s="259"/>
      <c r="D593" s="41"/>
      <c r="H593" s="83"/>
      <c r="I593" s="83"/>
      <c r="J593" s="83"/>
      <c r="K593" s="83"/>
    </row>
    <row r="594" spans="1:11" ht="18">
      <c r="A594" s="259"/>
      <c r="B594" s="41"/>
      <c r="C594" s="259"/>
      <c r="D594" s="41"/>
      <c r="H594" s="83"/>
      <c r="I594" s="83"/>
      <c r="J594" s="83"/>
      <c r="K594" s="83"/>
    </row>
    <row r="595" spans="1:11" ht="18">
      <c r="A595" s="259"/>
      <c r="B595" s="41"/>
      <c r="C595" s="259"/>
      <c r="D595" s="41"/>
      <c r="H595" s="83"/>
      <c r="I595" s="83"/>
      <c r="J595" s="83"/>
      <c r="K595" s="83"/>
    </row>
    <row r="596" spans="1:11" ht="18">
      <c r="A596" s="259"/>
      <c r="B596" s="41"/>
      <c r="C596" s="259"/>
      <c r="D596" s="41"/>
      <c r="H596" s="83"/>
      <c r="I596" s="83"/>
      <c r="J596" s="83"/>
      <c r="K596" s="83"/>
    </row>
    <row r="597" spans="1:11" ht="18">
      <c r="A597" s="259"/>
      <c r="B597" s="41"/>
      <c r="C597" s="259"/>
      <c r="D597" s="41"/>
      <c r="H597" s="83"/>
      <c r="I597" s="83"/>
      <c r="J597" s="83"/>
      <c r="K597" s="83"/>
    </row>
    <row r="598" spans="1:11" ht="18">
      <c r="A598" s="259"/>
      <c r="B598" s="41"/>
      <c r="C598" s="259"/>
      <c r="D598" s="41"/>
      <c r="H598" s="83"/>
      <c r="I598" s="83"/>
      <c r="J598" s="83"/>
      <c r="K598" s="83"/>
    </row>
    <row r="599" spans="1:11" ht="18">
      <c r="A599" s="259"/>
      <c r="B599" s="41"/>
      <c r="C599" s="259"/>
      <c r="D599" s="41"/>
      <c r="H599" s="83"/>
      <c r="I599" s="83"/>
      <c r="J599" s="83"/>
      <c r="K599" s="83"/>
    </row>
    <row r="600" spans="1:11" ht="18">
      <c r="A600" s="259"/>
      <c r="B600" s="41"/>
      <c r="C600" s="259"/>
      <c r="D600" s="41"/>
      <c r="H600" s="83"/>
      <c r="I600" s="83"/>
      <c r="J600" s="82"/>
      <c r="K600" s="82"/>
    </row>
    <row r="601" spans="1:11" ht="18">
      <c r="A601" s="259"/>
      <c r="B601" s="41"/>
      <c r="C601" s="259"/>
      <c r="D601" s="41"/>
      <c r="H601" s="83"/>
      <c r="I601" s="83"/>
      <c r="J601" s="83"/>
      <c r="K601" s="83"/>
    </row>
    <row r="602" spans="1:11" ht="18">
      <c r="A602" s="259"/>
      <c r="B602" s="41"/>
      <c r="C602" s="259"/>
      <c r="D602" s="41"/>
      <c r="H602" s="83"/>
      <c r="I602" s="83"/>
      <c r="J602" s="83"/>
      <c r="K602" s="83"/>
    </row>
    <row r="603" spans="1:11" ht="18">
      <c r="A603" s="259"/>
      <c r="B603" s="41"/>
      <c r="C603" s="259"/>
      <c r="D603" s="41"/>
      <c r="H603" s="83"/>
      <c r="I603" s="83"/>
      <c r="J603" s="83"/>
      <c r="K603" s="83"/>
    </row>
    <row r="604" spans="1:11" ht="18">
      <c r="A604" s="259"/>
      <c r="B604" s="41"/>
      <c r="C604" s="259"/>
      <c r="D604" s="41"/>
      <c r="H604" s="83"/>
      <c r="I604" s="83"/>
      <c r="J604" s="83"/>
      <c r="K604" s="83"/>
    </row>
    <row r="605" spans="1:11" ht="18">
      <c r="A605" s="259"/>
      <c r="B605" s="41"/>
      <c r="C605" s="259"/>
      <c r="D605" s="41"/>
      <c r="H605" s="83"/>
      <c r="I605" s="83"/>
      <c r="J605" s="83"/>
      <c r="K605" s="83"/>
    </row>
    <row r="606" spans="1:11" ht="18">
      <c r="A606" s="259"/>
      <c r="B606" s="41"/>
      <c r="C606" s="259"/>
      <c r="D606" s="41"/>
      <c r="H606" s="83"/>
      <c r="I606" s="83"/>
      <c r="J606" s="82"/>
      <c r="K606" s="82"/>
    </row>
    <row r="607" spans="1:11" ht="18">
      <c r="A607" s="259"/>
      <c r="B607" s="41"/>
      <c r="C607" s="259"/>
      <c r="D607" s="41"/>
      <c r="H607" s="83"/>
      <c r="I607" s="83"/>
      <c r="J607" s="83"/>
      <c r="K607" s="83"/>
    </row>
    <row r="608" spans="1:11" ht="18">
      <c r="A608" s="259"/>
      <c r="B608" s="41"/>
      <c r="C608" s="259"/>
      <c r="D608" s="41"/>
      <c r="H608" s="83"/>
      <c r="I608" s="83"/>
      <c r="J608" s="83"/>
      <c r="K608" s="83"/>
    </row>
    <row r="609" spans="1:11" ht="18">
      <c r="A609" s="259"/>
      <c r="B609" s="41"/>
      <c r="C609" s="259"/>
      <c r="D609" s="41"/>
      <c r="H609" s="83"/>
      <c r="I609" s="83"/>
      <c r="J609" s="83"/>
      <c r="K609" s="83"/>
    </row>
    <row r="610" spans="1:11" ht="18">
      <c r="A610" s="259"/>
      <c r="B610" s="41"/>
      <c r="C610" s="259"/>
      <c r="D610" s="41"/>
      <c r="H610" s="83"/>
      <c r="I610" s="83"/>
      <c r="J610" s="83"/>
      <c r="K610" s="83"/>
    </row>
    <row r="611" spans="1:11" ht="18">
      <c r="A611" s="259"/>
      <c r="B611" s="41"/>
      <c r="C611" s="259"/>
      <c r="D611" s="41"/>
      <c r="H611" s="83"/>
      <c r="I611" s="83"/>
      <c r="J611" s="83"/>
      <c r="K611" s="83"/>
    </row>
    <row r="612" spans="1:11" ht="18">
      <c r="A612" s="259"/>
      <c r="B612" s="41"/>
      <c r="C612" s="259"/>
      <c r="D612" s="41"/>
      <c r="H612" s="83"/>
      <c r="I612" s="83"/>
      <c r="J612" s="82"/>
      <c r="K612" s="82"/>
    </row>
    <row r="613" spans="1:11" ht="18">
      <c r="A613" s="259"/>
      <c r="B613" s="41"/>
      <c r="C613" s="259"/>
      <c r="D613" s="41"/>
      <c r="H613" s="83"/>
      <c r="I613" s="83"/>
      <c r="J613" s="83"/>
      <c r="K613" s="83"/>
    </row>
    <row r="614" spans="1:11" ht="18">
      <c r="A614" s="259"/>
      <c r="B614" s="41"/>
      <c r="C614" s="259"/>
      <c r="D614" s="41"/>
      <c r="H614" s="83"/>
      <c r="I614" s="83"/>
      <c r="J614" s="83"/>
      <c r="K614" s="83"/>
    </row>
    <row r="615" spans="1:11" ht="18">
      <c r="A615" s="259"/>
      <c r="B615" s="41"/>
      <c r="C615" s="259"/>
      <c r="D615" s="41"/>
      <c r="H615" s="83"/>
      <c r="I615" s="83"/>
      <c r="J615" s="83"/>
      <c r="K615" s="83"/>
    </row>
    <row r="616" spans="1:11" ht="18">
      <c r="A616" s="259"/>
      <c r="B616" s="41"/>
      <c r="C616" s="259"/>
      <c r="D616" s="41"/>
      <c r="H616" s="83"/>
      <c r="I616" s="83"/>
      <c r="J616" s="83"/>
      <c r="K616" s="83"/>
    </row>
    <row r="617" spans="1:11" ht="18">
      <c r="A617" s="259"/>
      <c r="B617" s="41"/>
      <c r="C617" s="259"/>
      <c r="D617" s="41"/>
      <c r="H617" s="83"/>
      <c r="I617" s="83"/>
      <c r="J617" s="83"/>
      <c r="K617" s="83"/>
    </row>
    <row r="618" spans="1:11" ht="18">
      <c r="A618" s="259"/>
      <c r="B618" s="41"/>
      <c r="C618" s="259"/>
      <c r="D618" s="41"/>
      <c r="H618" s="83"/>
      <c r="I618" s="83"/>
      <c r="J618" s="83"/>
      <c r="K618" s="83"/>
    </row>
    <row r="619" spans="1:11" ht="18">
      <c r="A619" s="259"/>
      <c r="B619" s="41"/>
      <c r="C619" s="259"/>
      <c r="D619" s="41"/>
      <c r="H619" s="83"/>
      <c r="I619" s="83"/>
      <c r="J619" s="82"/>
      <c r="K619" s="82"/>
    </row>
    <row r="620" spans="1:11" ht="18">
      <c r="A620" s="259"/>
      <c r="B620" s="41"/>
      <c r="C620" s="259"/>
      <c r="D620" s="41"/>
      <c r="H620" s="83"/>
      <c r="I620" s="83"/>
      <c r="J620" s="83"/>
      <c r="K620" s="83"/>
    </row>
    <row r="621" spans="1:11" ht="18">
      <c r="A621" s="259"/>
      <c r="B621" s="41"/>
      <c r="C621" s="259"/>
      <c r="D621" s="41"/>
      <c r="H621" s="83"/>
      <c r="I621" s="83"/>
      <c r="J621" s="83"/>
      <c r="K621" s="83"/>
    </row>
    <row r="622" spans="1:11" ht="18">
      <c r="A622" s="259"/>
      <c r="B622" s="41"/>
      <c r="C622" s="259"/>
      <c r="D622" s="41"/>
      <c r="H622" s="83"/>
      <c r="I622" s="83"/>
      <c r="J622" s="83"/>
      <c r="K622" s="83"/>
    </row>
    <row r="623" spans="1:11" ht="18">
      <c r="A623" s="259"/>
      <c r="B623" s="41"/>
      <c r="C623" s="259"/>
      <c r="D623" s="41"/>
      <c r="H623" s="83"/>
      <c r="I623" s="83"/>
      <c r="J623" s="83"/>
      <c r="K623" s="83"/>
    </row>
    <row r="624" spans="1:11" ht="18">
      <c r="A624" s="259"/>
      <c r="B624" s="41"/>
      <c r="C624" s="259"/>
      <c r="D624" s="41"/>
      <c r="H624" s="83"/>
      <c r="I624" s="83"/>
      <c r="J624" s="83"/>
      <c r="K624" s="83"/>
    </row>
    <row r="625" spans="1:11" ht="18">
      <c r="A625" s="259"/>
      <c r="B625" s="41"/>
      <c r="C625" s="259"/>
      <c r="D625" s="41"/>
      <c r="H625" s="83"/>
      <c r="I625" s="83"/>
      <c r="J625" s="83"/>
      <c r="K625" s="83"/>
    </row>
    <row r="626" spans="1:11" ht="18">
      <c r="A626" s="259"/>
      <c r="B626" s="41"/>
      <c r="C626" s="259"/>
      <c r="D626" s="41"/>
      <c r="H626" s="83"/>
      <c r="I626" s="83"/>
      <c r="J626" s="82"/>
      <c r="K626" s="82"/>
    </row>
    <row r="627" spans="1:11" ht="18">
      <c r="A627" s="259"/>
      <c r="B627" s="41"/>
      <c r="C627" s="259"/>
      <c r="D627" s="41"/>
      <c r="H627" s="83"/>
      <c r="I627" s="83"/>
      <c r="J627" s="83"/>
      <c r="K627" s="83"/>
    </row>
    <row r="628" spans="1:11" ht="18">
      <c r="A628" s="259"/>
      <c r="B628" s="41"/>
      <c r="C628" s="259"/>
      <c r="D628" s="41"/>
      <c r="H628" s="83"/>
      <c r="I628" s="83"/>
      <c r="J628" s="83"/>
      <c r="K628" s="83"/>
    </row>
    <row r="629" spans="1:11" ht="18">
      <c r="A629" s="259"/>
      <c r="B629" s="41"/>
      <c r="C629" s="259"/>
      <c r="D629" s="41"/>
      <c r="H629" s="83"/>
      <c r="I629" s="83"/>
      <c r="J629" s="83"/>
      <c r="K629" s="83"/>
    </row>
    <row r="630" spans="1:11" ht="18">
      <c r="A630" s="259"/>
      <c r="B630" s="41"/>
      <c r="C630" s="259"/>
      <c r="D630" s="41"/>
      <c r="H630" s="83"/>
      <c r="I630" s="83"/>
      <c r="J630" s="83"/>
      <c r="K630" s="83"/>
    </row>
    <row r="631" spans="1:11" ht="18">
      <c r="A631" s="259"/>
      <c r="B631" s="41"/>
      <c r="C631" s="259"/>
      <c r="D631" s="41"/>
      <c r="H631" s="83"/>
      <c r="I631" s="83"/>
      <c r="J631" s="83"/>
      <c r="K631" s="83"/>
    </row>
    <row r="632" spans="1:11" ht="18">
      <c r="A632" s="259"/>
      <c r="B632" s="41"/>
      <c r="C632" s="259"/>
      <c r="D632" s="41"/>
      <c r="H632" s="83"/>
      <c r="I632" s="83"/>
      <c r="J632" s="83"/>
      <c r="K632" s="83"/>
    </row>
    <row r="633" spans="1:11" ht="18">
      <c r="A633" s="259"/>
      <c r="B633" s="41"/>
      <c r="C633" s="259"/>
      <c r="D633" s="41"/>
      <c r="H633" s="83"/>
      <c r="I633" s="83"/>
      <c r="J633" s="83"/>
      <c r="K633" s="83"/>
    </row>
    <row r="634" spans="1:11" ht="18">
      <c r="A634" s="259"/>
      <c r="B634" s="41"/>
      <c r="C634" s="259"/>
      <c r="D634" s="41"/>
      <c r="H634" s="83"/>
      <c r="I634" s="83"/>
      <c r="J634" s="82"/>
      <c r="K634" s="82"/>
    </row>
    <row r="635" spans="1:11" ht="18">
      <c r="A635" s="259"/>
      <c r="B635" s="41"/>
      <c r="C635" s="259"/>
      <c r="D635" s="41"/>
      <c r="H635" s="83"/>
      <c r="I635" s="83"/>
      <c r="J635" s="83"/>
      <c r="K635" s="83"/>
    </row>
    <row r="636" spans="1:11" ht="18">
      <c r="A636" s="259"/>
      <c r="B636" s="41"/>
      <c r="C636" s="259"/>
      <c r="D636" s="41"/>
      <c r="H636" s="83"/>
      <c r="I636" s="83"/>
      <c r="J636" s="83"/>
      <c r="K636" s="83"/>
    </row>
    <row r="637" spans="1:11" ht="18">
      <c r="A637" s="259"/>
      <c r="B637" s="41"/>
      <c r="C637" s="259"/>
      <c r="D637" s="41"/>
      <c r="H637" s="83"/>
      <c r="I637" s="83"/>
      <c r="J637" s="83"/>
      <c r="K637" s="83"/>
    </row>
    <row r="638" spans="1:11" ht="18">
      <c r="A638" s="259"/>
      <c r="B638" s="41"/>
      <c r="C638" s="259"/>
      <c r="D638" s="41"/>
      <c r="H638" s="83"/>
      <c r="I638" s="83"/>
      <c r="J638" s="83"/>
      <c r="K638" s="83"/>
    </row>
    <row r="639" spans="1:11" ht="18">
      <c r="A639" s="259"/>
      <c r="B639" s="41"/>
      <c r="C639" s="259"/>
      <c r="D639" s="41"/>
      <c r="H639" s="83"/>
      <c r="I639" s="83"/>
      <c r="J639" s="83"/>
      <c r="K639" s="83"/>
    </row>
    <row r="640" spans="1:11" ht="18">
      <c r="A640" s="259"/>
      <c r="B640" s="41"/>
      <c r="C640" s="259"/>
      <c r="D640" s="41"/>
      <c r="H640" s="83"/>
      <c r="I640" s="83"/>
      <c r="J640" s="83"/>
      <c r="K640" s="83"/>
    </row>
    <row r="641" spans="1:11" ht="18">
      <c r="A641" s="259"/>
      <c r="B641" s="41"/>
      <c r="C641" s="259"/>
      <c r="D641" s="41"/>
      <c r="H641" s="83"/>
      <c r="I641" s="83"/>
      <c r="J641" s="82"/>
      <c r="K641" s="82"/>
    </row>
    <row r="642" spans="1:11" ht="18">
      <c r="A642" s="259"/>
      <c r="B642" s="41"/>
      <c r="C642" s="259"/>
      <c r="D642" s="41"/>
      <c r="H642" s="83"/>
      <c r="I642" s="83"/>
      <c r="J642" s="83"/>
      <c r="K642" s="83"/>
    </row>
    <row r="643" spans="1:11" ht="18">
      <c r="A643" s="259"/>
      <c r="B643" s="41"/>
      <c r="C643" s="259"/>
      <c r="D643" s="41"/>
      <c r="H643" s="83"/>
      <c r="I643" s="83"/>
      <c r="J643" s="83"/>
      <c r="K643" s="83"/>
    </row>
    <row r="644" spans="1:11" ht="18">
      <c r="A644" s="259"/>
      <c r="B644" s="41"/>
      <c r="C644" s="259"/>
      <c r="D644" s="41"/>
      <c r="H644" s="83"/>
      <c r="I644" s="83"/>
      <c r="J644" s="83"/>
      <c r="K644" s="83"/>
    </row>
    <row r="645" spans="1:11" ht="18">
      <c r="A645" s="259"/>
      <c r="B645" s="41"/>
      <c r="C645" s="259"/>
      <c r="D645" s="41"/>
      <c r="H645" s="83"/>
      <c r="I645" s="83"/>
      <c r="J645" s="83"/>
      <c r="K645" s="83"/>
    </row>
    <row r="646" spans="1:11" ht="18">
      <c r="A646" s="259"/>
      <c r="B646" s="41"/>
      <c r="C646" s="259"/>
      <c r="D646" s="41"/>
      <c r="H646" s="83"/>
      <c r="I646" s="83"/>
      <c r="J646" s="83"/>
      <c r="K646" s="83"/>
    </row>
    <row r="647" spans="1:11" ht="18">
      <c r="A647" s="259"/>
      <c r="B647" s="41"/>
      <c r="C647" s="259"/>
      <c r="D647" s="41"/>
      <c r="H647" s="83"/>
      <c r="I647" s="83"/>
      <c r="J647" s="83"/>
      <c r="K647" s="83"/>
    </row>
    <row r="648" spans="1:11" ht="18">
      <c r="A648" s="259"/>
      <c r="B648" s="41"/>
      <c r="C648" s="259"/>
      <c r="D648" s="41"/>
      <c r="H648" s="83"/>
      <c r="I648" s="83"/>
      <c r="J648" s="82"/>
      <c r="K648" s="82"/>
    </row>
    <row r="649" spans="1:11" ht="18">
      <c r="A649" s="259"/>
      <c r="B649" s="41"/>
      <c r="C649" s="259"/>
      <c r="D649" s="41"/>
      <c r="H649" s="83"/>
      <c r="I649" s="83"/>
      <c r="J649" s="83"/>
      <c r="K649" s="83"/>
    </row>
    <row r="650" spans="1:11" ht="18">
      <c r="A650" s="259"/>
      <c r="B650" s="41"/>
      <c r="C650" s="259"/>
      <c r="D650" s="41"/>
      <c r="H650" s="83"/>
      <c r="I650" s="83"/>
      <c r="J650" s="83"/>
      <c r="K650" s="83"/>
    </row>
    <row r="651" spans="1:11" ht="18">
      <c r="A651" s="259"/>
      <c r="B651" s="41"/>
      <c r="C651" s="259"/>
      <c r="D651" s="41"/>
      <c r="H651" s="83"/>
      <c r="I651" s="83"/>
      <c r="J651" s="83"/>
      <c r="K651" s="83"/>
    </row>
    <row r="652" spans="1:11" ht="18">
      <c r="A652" s="259"/>
      <c r="B652" s="41"/>
      <c r="C652" s="259"/>
      <c r="D652" s="41"/>
      <c r="H652" s="83"/>
      <c r="I652" s="83"/>
      <c r="J652" s="83"/>
      <c r="K652" s="83"/>
    </row>
    <row r="653" spans="1:11" ht="18">
      <c r="A653" s="259"/>
      <c r="B653" s="41"/>
      <c r="C653" s="259"/>
      <c r="D653" s="41"/>
      <c r="H653" s="83"/>
      <c r="I653" s="83"/>
      <c r="J653" s="83"/>
      <c r="K653" s="83"/>
    </row>
    <row r="654" spans="1:11" ht="18">
      <c r="A654" s="259"/>
      <c r="B654" s="41"/>
      <c r="C654" s="259"/>
      <c r="D654" s="41"/>
      <c r="H654" s="83"/>
      <c r="I654" s="83"/>
      <c r="J654" s="83"/>
      <c r="K654" s="83"/>
    </row>
    <row r="655" spans="1:11" ht="18">
      <c r="A655" s="259"/>
      <c r="B655" s="41"/>
      <c r="C655" s="259"/>
      <c r="D655" s="41"/>
      <c r="H655" s="83"/>
      <c r="I655" s="83"/>
      <c r="J655" s="83"/>
      <c r="K655" s="83"/>
    </row>
    <row r="656" spans="1:11" ht="18">
      <c r="A656" s="259"/>
      <c r="B656" s="41"/>
      <c r="C656" s="259"/>
      <c r="D656" s="41"/>
      <c r="H656" s="83"/>
      <c r="I656" s="83"/>
      <c r="J656" s="83"/>
      <c r="K656" s="83"/>
    </row>
    <row r="657" spans="1:11" ht="18">
      <c r="A657" s="259"/>
      <c r="B657" s="41"/>
      <c r="C657" s="259"/>
      <c r="D657" s="41"/>
      <c r="H657" s="83"/>
      <c r="I657" s="83"/>
      <c r="J657" s="82"/>
      <c r="K657" s="82"/>
    </row>
    <row r="658" spans="1:11" ht="18">
      <c r="A658" s="259"/>
      <c r="B658" s="41"/>
      <c r="C658" s="259"/>
      <c r="D658" s="41"/>
      <c r="H658" s="83"/>
      <c r="I658" s="83"/>
      <c r="J658" s="83"/>
      <c r="K658" s="83"/>
    </row>
    <row r="659" spans="1:11" ht="18">
      <c r="A659" s="259"/>
      <c r="B659" s="41"/>
      <c r="C659" s="259"/>
      <c r="D659" s="41"/>
      <c r="H659" s="83"/>
      <c r="I659" s="83"/>
      <c r="J659" s="83"/>
      <c r="K659" s="83"/>
    </row>
    <row r="660" spans="1:11" ht="18">
      <c r="A660" s="259"/>
      <c r="B660" s="41"/>
      <c r="C660" s="259"/>
      <c r="D660" s="41"/>
      <c r="H660" s="83"/>
      <c r="I660" s="83"/>
      <c r="J660" s="83"/>
      <c r="K660" s="83"/>
    </row>
    <row r="661" spans="1:11" ht="18">
      <c r="A661" s="259"/>
      <c r="B661" s="41"/>
      <c r="C661" s="259"/>
      <c r="D661" s="41"/>
      <c r="H661" s="83"/>
      <c r="I661" s="83"/>
      <c r="J661" s="83"/>
      <c r="K661" s="83"/>
    </row>
    <row r="662" spans="1:11" ht="18">
      <c r="A662" s="259"/>
      <c r="B662" s="41"/>
      <c r="C662" s="259"/>
      <c r="D662" s="41"/>
      <c r="H662" s="83"/>
      <c r="I662" s="83"/>
      <c r="J662" s="83"/>
      <c r="K662" s="83"/>
    </row>
    <row r="663" spans="1:11" ht="18">
      <c r="A663" s="259"/>
      <c r="B663" s="41"/>
      <c r="C663" s="259"/>
      <c r="D663" s="41"/>
      <c r="H663" s="83"/>
      <c r="I663" s="83"/>
      <c r="J663" s="83"/>
      <c r="K663" s="83"/>
    </row>
    <row r="664" spans="1:11" ht="18">
      <c r="A664" s="259"/>
      <c r="B664" s="41"/>
      <c r="C664" s="259"/>
      <c r="D664" s="41"/>
      <c r="H664" s="83"/>
      <c r="I664" s="83"/>
      <c r="J664" s="82"/>
      <c r="K664" s="82"/>
    </row>
    <row r="665" spans="1:11" ht="18">
      <c r="A665" s="259"/>
      <c r="B665" s="41"/>
      <c r="C665" s="259"/>
      <c r="D665" s="41"/>
      <c r="H665" s="83"/>
      <c r="I665" s="83"/>
      <c r="J665" s="83"/>
      <c r="K665" s="83"/>
    </row>
    <row r="666" spans="1:11" ht="18">
      <c r="A666" s="259"/>
      <c r="B666" s="41"/>
      <c r="C666" s="259"/>
      <c r="D666" s="41"/>
      <c r="H666" s="83"/>
      <c r="I666" s="83"/>
      <c r="J666" s="83"/>
      <c r="K666" s="83"/>
    </row>
    <row r="667" spans="1:11" ht="18">
      <c r="A667" s="259"/>
      <c r="B667" s="41"/>
      <c r="C667" s="259"/>
      <c r="D667" s="41"/>
      <c r="H667" s="83"/>
      <c r="I667" s="83"/>
      <c r="J667" s="83"/>
      <c r="K667" s="83"/>
    </row>
    <row r="668" spans="1:11" ht="18">
      <c r="A668" s="259"/>
      <c r="B668" s="41"/>
      <c r="C668" s="259"/>
      <c r="D668" s="41"/>
      <c r="H668" s="83"/>
      <c r="I668" s="83"/>
      <c r="J668" s="83"/>
      <c r="K668" s="83"/>
    </row>
    <row r="669" spans="1:11" ht="18">
      <c r="A669" s="259"/>
      <c r="B669" s="41"/>
      <c r="C669" s="259"/>
      <c r="D669" s="41"/>
      <c r="H669" s="83"/>
      <c r="I669" s="83"/>
      <c r="J669" s="83"/>
      <c r="K669" s="83"/>
    </row>
    <row r="670" spans="1:11" ht="18">
      <c r="A670" s="259"/>
      <c r="B670" s="41"/>
      <c r="C670" s="259"/>
      <c r="D670" s="41"/>
      <c r="H670" s="83"/>
      <c r="I670" s="83"/>
      <c r="J670" s="83"/>
      <c r="K670" s="83"/>
    </row>
    <row r="671" spans="1:11" ht="18">
      <c r="A671" s="259"/>
      <c r="B671" s="41"/>
      <c r="C671" s="259"/>
      <c r="D671" s="41"/>
      <c r="H671" s="83"/>
      <c r="I671" s="83"/>
      <c r="J671" s="83"/>
      <c r="K671" s="83"/>
    </row>
    <row r="672" spans="1:11" ht="18">
      <c r="A672" s="259"/>
      <c r="B672" s="41"/>
      <c r="C672" s="259"/>
      <c r="D672" s="41"/>
      <c r="H672" s="83"/>
      <c r="I672" s="83"/>
      <c r="J672" s="83"/>
      <c r="K672" s="83"/>
    </row>
    <row r="673" spans="1:11" ht="18">
      <c r="A673" s="259"/>
      <c r="B673" s="41"/>
      <c r="C673" s="259"/>
      <c r="D673" s="41"/>
      <c r="H673" s="83"/>
      <c r="I673" s="83"/>
      <c r="J673" s="83"/>
      <c r="K673" s="83"/>
    </row>
    <row r="674" spans="1:11" ht="18">
      <c r="A674" s="259"/>
      <c r="B674" s="41"/>
      <c r="C674" s="259"/>
      <c r="D674" s="41"/>
      <c r="H674" s="83"/>
      <c r="I674" s="83"/>
      <c r="J674" s="82"/>
      <c r="K674" s="82"/>
    </row>
    <row r="675" spans="1:11" ht="18">
      <c r="A675" s="259"/>
      <c r="B675" s="41"/>
      <c r="C675" s="259"/>
      <c r="D675" s="41"/>
      <c r="H675" s="83"/>
      <c r="I675" s="83"/>
      <c r="J675" s="83"/>
      <c r="K675" s="83"/>
    </row>
    <row r="676" spans="1:11" ht="18">
      <c r="A676" s="259"/>
      <c r="B676" s="41"/>
      <c r="C676" s="259"/>
      <c r="D676" s="41"/>
      <c r="H676" s="83"/>
      <c r="I676" s="83"/>
      <c r="J676" s="83"/>
      <c r="K676" s="83"/>
    </row>
    <row r="677" spans="1:11" ht="18">
      <c r="A677" s="259"/>
      <c r="B677" s="41"/>
      <c r="C677" s="259"/>
      <c r="D677" s="41"/>
      <c r="H677" s="83"/>
      <c r="I677" s="83"/>
      <c r="J677" s="83"/>
      <c r="K677" s="83"/>
    </row>
    <row r="678" spans="1:11" ht="18">
      <c r="A678" s="259"/>
      <c r="B678" s="41"/>
      <c r="C678" s="259"/>
      <c r="D678" s="41"/>
      <c r="H678" s="83"/>
      <c r="I678" s="83"/>
      <c r="J678" s="83"/>
      <c r="K678" s="83"/>
    </row>
    <row r="679" spans="1:11" ht="18">
      <c r="A679" s="259"/>
      <c r="B679" s="41"/>
      <c r="C679" s="259"/>
      <c r="D679" s="41"/>
      <c r="H679" s="83"/>
      <c r="I679" s="83"/>
      <c r="J679" s="83"/>
      <c r="K679" s="83"/>
    </row>
    <row r="680" spans="1:11" ht="18">
      <c r="A680" s="259"/>
      <c r="B680" s="41"/>
      <c r="C680" s="259"/>
      <c r="D680" s="41"/>
      <c r="H680" s="83"/>
      <c r="I680" s="83"/>
      <c r="J680" s="83"/>
      <c r="K680" s="83"/>
    </row>
    <row r="681" spans="1:11" ht="18">
      <c r="A681" s="259"/>
      <c r="B681" s="41"/>
      <c r="C681" s="259"/>
      <c r="D681" s="41"/>
      <c r="H681" s="83"/>
      <c r="I681" s="83"/>
      <c r="J681" s="82"/>
      <c r="K681" s="82"/>
    </row>
    <row r="682" spans="1:11" ht="18">
      <c r="A682" s="259"/>
      <c r="B682" s="41"/>
      <c r="C682" s="259"/>
      <c r="D682" s="41"/>
      <c r="H682" s="83"/>
      <c r="I682" s="83"/>
      <c r="J682" s="83"/>
      <c r="K682" s="83"/>
    </row>
    <row r="683" spans="1:11" ht="18">
      <c r="A683" s="259"/>
      <c r="B683" s="41"/>
      <c r="C683" s="259"/>
      <c r="D683" s="41"/>
      <c r="H683" s="83"/>
      <c r="I683" s="83"/>
      <c r="J683" s="83"/>
      <c r="K683" s="83"/>
    </row>
    <row r="684" spans="1:11" ht="18">
      <c r="A684" s="259"/>
      <c r="B684" s="41"/>
      <c r="C684" s="259"/>
      <c r="D684" s="41"/>
      <c r="H684" s="83"/>
      <c r="I684" s="83"/>
      <c r="J684" s="83"/>
      <c r="K684" s="83"/>
    </row>
    <row r="685" spans="1:11" ht="18">
      <c r="A685" s="259"/>
      <c r="B685" s="41"/>
      <c r="C685" s="259"/>
      <c r="D685" s="41"/>
      <c r="H685" s="83"/>
      <c r="I685" s="83"/>
      <c r="J685" s="83"/>
      <c r="K685" s="83"/>
    </row>
    <row r="686" spans="1:11" ht="18">
      <c r="A686" s="259"/>
      <c r="B686" s="41"/>
      <c r="C686" s="259"/>
      <c r="D686" s="41"/>
      <c r="H686" s="83"/>
      <c r="I686" s="83"/>
      <c r="J686" s="83"/>
      <c r="K686" s="83"/>
    </row>
    <row r="687" spans="1:11" ht="18">
      <c r="A687" s="259"/>
      <c r="B687" s="41"/>
      <c r="C687" s="259"/>
      <c r="D687" s="41"/>
      <c r="H687" s="83"/>
      <c r="I687" s="83"/>
      <c r="J687" s="83"/>
      <c r="K687" s="83"/>
    </row>
    <row r="688" spans="1:11" ht="18">
      <c r="A688" s="259"/>
      <c r="B688" s="41"/>
      <c r="C688" s="259"/>
      <c r="D688" s="41"/>
      <c r="H688" s="83"/>
      <c r="I688" s="83"/>
      <c r="J688" s="83"/>
      <c r="K688" s="83"/>
    </row>
    <row r="689" spans="1:11" ht="18">
      <c r="A689" s="259"/>
      <c r="B689" s="41"/>
      <c r="C689" s="259"/>
      <c r="D689" s="41"/>
      <c r="H689" s="83"/>
      <c r="I689" s="83"/>
      <c r="J689" s="82"/>
      <c r="K689" s="82"/>
    </row>
    <row r="690" spans="1:11" ht="18">
      <c r="A690" s="259"/>
      <c r="B690" s="41"/>
      <c r="C690" s="259"/>
      <c r="D690" s="41"/>
      <c r="H690" s="83"/>
      <c r="I690" s="83"/>
      <c r="J690" s="83"/>
      <c r="K690" s="83"/>
    </row>
    <row r="691" spans="1:11" ht="18">
      <c r="A691" s="259"/>
      <c r="B691" s="41"/>
      <c r="C691" s="259"/>
      <c r="D691" s="41"/>
      <c r="H691" s="83"/>
      <c r="I691" s="83"/>
      <c r="J691" s="83"/>
      <c r="K691" s="83"/>
    </row>
    <row r="692" spans="1:11" ht="18">
      <c r="A692" s="259"/>
      <c r="B692" s="41"/>
      <c r="C692" s="259"/>
      <c r="D692" s="41"/>
      <c r="H692" s="83"/>
      <c r="I692" s="83"/>
      <c r="J692" s="83"/>
      <c r="K692" s="83"/>
    </row>
    <row r="693" spans="1:11" ht="18">
      <c r="A693" s="259"/>
      <c r="B693" s="41"/>
      <c r="C693" s="259"/>
      <c r="D693" s="41"/>
      <c r="H693" s="83"/>
      <c r="I693" s="83"/>
      <c r="J693" s="83"/>
      <c r="K693" s="83"/>
    </row>
    <row r="694" spans="1:11" ht="18">
      <c r="A694" s="259"/>
      <c r="B694" s="41"/>
      <c r="C694" s="259"/>
      <c r="D694" s="41"/>
      <c r="H694" s="83"/>
      <c r="I694" s="83"/>
      <c r="J694" s="83"/>
      <c r="K694" s="83"/>
    </row>
    <row r="695" spans="1:11" ht="18">
      <c r="A695" s="259"/>
      <c r="B695" s="41"/>
      <c r="C695" s="259"/>
      <c r="D695" s="41"/>
      <c r="H695" s="83"/>
      <c r="I695" s="83"/>
      <c r="J695" s="83"/>
      <c r="K695" s="83"/>
    </row>
    <row r="696" spans="1:11" ht="18">
      <c r="A696" s="259"/>
      <c r="B696" s="41"/>
      <c r="C696" s="259"/>
      <c r="D696" s="41"/>
      <c r="H696" s="83"/>
      <c r="I696" s="83"/>
      <c r="J696" s="82"/>
      <c r="K696" s="82"/>
    </row>
    <row r="697" spans="1:11" ht="18">
      <c r="A697" s="259"/>
      <c r="B697" s="41"/>
      <c r="C697" s="259"/>
      <c r="D697" s="41"/>
      <c r="H697" s="83"/>
      <c r="I697" s="83"/>
      <c r="J697" s="83"/>
      <c r="K697" s="83"/>
    </row>
    <row r="698" spans="1:11" ht="18">
      <c r="A698" s="259"/>
      <c r="B698" s="41"/>
      <c r="C698" s="259"/>
      <c r="D698" s="41"/>
      <c r="H698" s="83"/>
      <c r="I698" s="83"/>
      <c r="J698" s="83"/>
      <c r="K698" s="83"/>
    </row>
    <row r="699" spans="1:11" ht="18">
      <c r="A699" s="259"/>
      <c r="B699" s="41"/>
      <c r="C699" s="259"/>
      <c r="D699" s="41"/>
      <c r="H699" s="83"/>
      <c r="I699" s="83"/>
      <c r="J699" s="83"/>
      <c r="K699" s="83"/>
    </row>
    <row r="700" spans="1:11" ht="18">
      <c r="A700" s="259"/>
      <c r="B700" s="41"/>
      <c r="C700" s="259"/>
      <c r="D700" s="41"/>
      <c r="H700" s="83"/>
      <c r="I700" s="83"/>
      <c r="J700" s="83"/>
      <c r="K700" s="83"/>
    </row>
    <row r="701" spans="1:11" ht="18">
      <c r="A701" s="259"/>
      <c r="B701" s="41"/>
      <c r="C701" s="259"/>
      <c r="D701" s="41"/>
      <c r="H701" s="83"/>
      <c r="I701" s="83"/>
      <c r="J701" s="83"/>
      <c r="K701" s="83"/>
    </row>
    <row r="702" spans="1:11" ht="18">
      <c r="A702" s="259"/>
      <c r="B702" s="41"/>
      <c r="C702" s="259"/>
      <c r="D702" s="41"/>
      <c r="H702" s="83"/>
      <c r="I702" s="83"/>
      <c r="J702" s="83"/>
      <c r="K702" s="83"/>
    </row>
    <row r="703" spans="1:11" ht="18">
      <c r="A703" s="259"/>
      <c r="B703" s="41"/>
      <c r="C703" s="259"/>
      <c r="D703" s="41"/>
      <c r="H703" s="83"/>
      <c r="I703" s="83"/>
      <c r="J703" s="82"/>
      <c r="K703" s="82"/>
    </row>
    <row r="704" spans="1:11" ht="18">
      <c r="A704" s="259"/>
      <c r="B704" s="41"/>
      <c r="C704" s="259"/>
      <c r="D704" s="41"/>
      <c r="H704" s="83"/>
      <c r="I704" s="83"/>
      <c r="J704" s="83"/>
      <c r="K704" s="83"/>
    </row>
    <row r="705" spans="1:11" ht="18">
      <c r="A705" s="259"/>
      <c r="B705" s="41"/>
      <c r="C705" s="259"/>
      <c r="D705" s="41"/>
      <c r="H705" s="83"/>
      <c r="I705" s="83"/>
      <c r="J705" s="83"/>
      <c r="K705" s="83"/>
    </row>
    <row r="706" spans="1:11" ht="18">
      <c r="A706" s="259"/>
      <c r="B706" s="41"/>
      <c r="C706" s="259"/>
      <c r="D706" s="41"/>
      <c r="H706" s="83"/>
      <c r="I706" s="83"/>
      <c r="J706" s="83"/>
      <c r="K706" s="83"/>
    </row>
    <row r="707" spans="1:11" ht="18">
      <c r="A707" s="259"/>
      <c r="B707" s="41"/>
      <c r="C707" s="259"/>
      <c r="D707" s="41"/>
      <c r="H707" s="83"/>
      <c r="I707" s="83"/>
      <c r="J707" s="83"/>
      <c r="K707" s="83"/>
    </row>
    <row r="708" spans="1:11" ht="18">
      <c r="A708" s="259"/>
      <c r="B708" s="41"/>
      <c r="C708" s="259"/>
      <c r="D708" s="41"/>
      <c r="H708" s="83"/>
      <c r="I708" s="83"/>
      <c r="J708" s="83"/>
      <c r="K708" s="83"/>
    </row>
    <row r="709" spans="1:11" ht="18">
      <c r="A709" s="259"/>
      <c r="B709" s="41"/>
      <c r="C709" s="259"/>
      <c r="D709" s="41"/>
      <c r="H709" s="83"/>
      <c r="I709" s="83"/>
      <c r="J709" s="83"/>
      <c r="K709" s="83"/>
    </row>
    <row r="710" spans="1:11" ht="18">
      <c r="A710" s="259"/>
      <c r="B710" s="41"/>
      <c r="C710" s="259"/>
      <c r="D710" s="41"/>
      <c r="H710" s="83"/>
      <c r="I710" s="83"/>
      <c r="J710" s="83"/>
      <c r="K710" s="83"/>
    </row>
    <row r="711" spans="1:11" ht="18">
      <c r="A711" s="259"/>
      <c r="B711" s="41"/>
      <c r="C711" s="259"/>
      <c r="D711" s="41"/>
      <c r="H711" s="83"/>
      <c r="I711" s="83"/>
      <c r="J711" s="83"/>
      <c r="K711" s="83"/>
    </row>
    <row r="712" spans="1:11" ht="18">
      <c r="A712" s="259"/>
      <c r="B712" s="41"/>
      <c r="C712" s="259"/>
      <c r="D712" s="41"/>
      <c r="H712" s="83"/>
      <c r="I712" s="83"/>
      <c r="J712" s="86"/>
      <c r="K712" s="86"/>
    </row>
    <row r="713" spans="1:11" ht="18">
      <c r="A713" s="259"/>
      <c r="B713" s="41"/>
      <c r="C713" s="259"/>
      <c r="D713" s="41"/>
      <c r="H713" s="83"/>
      <c r="I713" s="83"/>
      <c r="J713" s="83"/>
      <c r="K713" s="83"/>
    </row>
    <row r="714" spans="1:11" ht="18">
      <c r="A714" s="260"/>
      <c r="B714" s="42"/>
      <c r="C714" s="260"/>
      <c r="D714" s="42"/>
      <c r="H714" s="83"/>
      <c r="I714" s="83"/>
      <c r="J714" s="83"/>
      <c r="K714" s="83"/>
    </row>
    <row r="715" spans="1:11" ht="18">
      <c r="A715" s="260"/>
      <c r="B715" s="42"/>
      <c r="C715" s="260"/>
      <c r="D715" s="42"/>
      <c r="H715" s="83"/>
      <c r="I715" s="83"/>
      <c r="J715" s="86"/>
      <c r="K715" s="86"/>
    </row>
    <row r="716" spans="1:11" ht="18">
      <c r="A716" s="260"/>
      <c r="B716" s="42"/>
      <c r="C716" s="260"/>
      <c r="D716" s="42"/>
      <c r="H716" s="83"/>
      <c r="I716" s="83"/>
      <c r="J716" s="83"/>
      <c r="K716" s="83"/>
    </row>
    <row r="717" spans="1:11" ht="18">
      <c r="A717" s="260"/>
      <c r="B717" s="42"/>
      <c r="C717" s="260"/>
      <c r="D717" s="42"/>
      <c r="H717" s="83"/>
      <c r="I717" s="83"/>
      <c r="J717" s="83"/>
      <c r="K717" s="83"/>
    </row>
    <row r="718" spans="1:11" ht="18">
      <c r="A718" s="260"/>
      <c r="B718" s="42"/>
      <c r="C718" s="260"/>
      <c r="D718" s="42"/>
      <c r="H718" s="83"/>
      <c r="I718" s="83"/>
      <c r="J718" s="84"/>
      <c r="K718" s="84"/>
    </row>
    <row r="719" spans="1:11" ht="18">
      <c r="A719" s="260"/>
      <c r="B719" s="42"/>
      <c r="C719" s="260"/>
      <c r="D719" s="42"/>
      <c r="H719" s="337"/>
      <c r="I719" s="87"/>
      <c r="J719" s="87"/>
      <c r="K719" s="87"/>
    </row>
    <row r="720" spans="1:11" ht="18">
      <c r="A720" s="260"/>
      <c r="B720" s="42"/>
      <c r="C720" s="260"/>
      <c r="D720" s="42"/>
      <c r="H720" s="337"/>
      <c r="I720" s="87"/>
      <c r="J720" s="87"/>
      <c r="K720" s="87"/>
    </row>
    <row r="721" spans="1:11" ht="18">
      <c r="A721" s="260"/>
      <c r="B721" s="42"/>
      <c r="C721" s="260"/>
      <c r="D721" s="42"/>
      <c r="H721" s="336"/>
      <c r="I721" s="84"/>
      <c r="J721" s="84"/>
      <c r="K721" s="84"/>
    </row>
    <row r="722" spans="1:11" ht="18">
      <c r="A722" s="260"/>
      <c r="B722" s="42"/>
      <c r="C722" s="260"/>
      <c r="D722" s="42"/>
      <c r="H722" s="83"/>
      <c r="I722" s="83"/>
      <c r="J722" s="83"/>
      <c r="K722" s="83"/>
    </row>
    <row r="723" spans="1:11" ht="18">
      <c r="A723" s="260"/>
      <c r="B723" s="42"/>
      <c r="C723" s="260"/>
      <c r="D723" s="42"/>
      <c r="H723" s="83"/>
      <c r="I723" s="83"/>
      <c r="J723" s="83"/>
      <c r="K723" s="83"/>
    </row>
    <row r="724" spans="1:11" ht="18">
      <c r="A724" s="260"/>
      <c r="B724" s="42"/>
      <c r="C724" s="260"/>
      <c r="D724" s="42"/>
      <c r="H724" s="83"/>
      <c r="I724" s="83"/>
      <c r="J724" s="83"/>
      <c r="K724" s="83"/>
    </row>
    <row r="725" spans="1:11" ht="18">
      <c r="A725" s="260"/>
      <c r="B725" s="42"/>
      <c r="C725" s="260"/>
      <c r="D725" s="42"/>
      <c r="H725" s="83"/>
      <c r="I725" s="83"/>
      <c r="J725" s="83"/>
      <c r="K725" s="83"/>
    </row>
    <row r="726" spans="1:11" ht="18">
      <c r="A726" s="260"/>
      <c r="B726" s="42"/>
      <c r="C726" s="260"/>
      <c r="D726" s="42"/>
      <c r="H726" s="83"/>
      <c r="I726" s="83"/>
      <c r="J726" s="83"/>
      <c r="K726" s="83"/>
    </row>
    <row r="727" spans="1:11" ht="18">
      <c r="A727" s="260"/>
      <c r="B727" s="42"/>
      <c r="C727" s="260"/>
      <c r="D727" s="42"/>
      <c r="H727" s="83"/>
      <c r="I727" s="83"/>
      <c r="J727" s="83"/>
      <c r="K727" s="83"/>
    </row>
    <row r="728" spans="1:11" ht="18">
      <c r="A728" s="260"/>
      <c r="B728" s="42"/>
      <c r="C728" s="260"/>
      <c r="D728" s="42"/>
      <c r="H728" s="83"/>
      <c r="I728" s="83"/>
      <c r="J728" s="83"/>
      <c r="K728" s="83"/>
    </row>
    <row r="729" spans="1:11" ht="18">
      <c r="A729" s="260"/>
      <c r="B729" s="42"/>
      <c r="C729" s="260"/>
      <c r="D729" s="42"/>
      <c r="H729" s="83"/>
      <c r="I729" s="83"/>
      <c r="J729" s="83"/>
      <c r="K729" s="83"/>
    </row>
    <row r="730" spans="1:11" ht="18">
      <c r="A730" s="260"/>
      <c r="B730" s="42"/>
      <c r="C730" s="260"/>
      <c r="D730" s="42"/>
      <c r="H730" s="83"/>
      <c r="I730" s="83"/>
      <c r="J730" s="83"/>
      <c r="K730" s="83"/>
    </row>
    <row r="731" spans="1:11" ht="18">
      <c r="A731" s="260"/>
      <c r="B731" s="42"/>
      <c r="C731" s="260"/>
      <c r="D731" s="42"/>
      <c r="H731" s="83"/>
      <c r="I731" s="83"/>
      <c r="J731" s="83"/>
      <c r="K731" s="83"/>
    </row>
    <row r="732" spans="1:11" ht="18">
      <c r="A732" s="260"/>
      <c r="B732" s="42"/>
      <c r="C732" s="260"/>
      <c r="D732" s="42"/>
      <c r="H732" s="83"/>
      <c r="I732" s="83"/>
      <c r="J732" s="83"/>
      <c r="K732" s="83"/>
    </row>
    <row r="733" spans="1:11" ht="18">
      <c r="A733" s="260"/>
      <c r="B733" s="42"/>
      <c r="C733" s="260"/>
      <c r="D733" s="42"/>
      <c r="H733" s="83"/>
      <c r="I733" s="83"/>
      <c r="J733" s="83"/>
      <c r="K733" s="83"/>
    </row>
    <row r="734" spans="1:11" ht="18.75" thickBot="1">
      <c r="A734" s="264"/>
      <c r="B734" s="42"/>
      <c r="C734" s="264"/>
      <c r="D734" s="42"/>
      <c r="H734" s="83"/>
      <c r="I734" s="83"/>
      <c r="J734" s="83"/>
      <c r="K734" s="83"/>
    </row>
    <row r="735" spans="1:11" ht="18">
      <c r="A735" s="265"/>
      <c r="B735" s="43"/>
      <c r="C735" s="265"/>
      <c r="D735" s="43"/>
      <c r="H735" s="83"/>
      <c r="I735" s="83"/>
      <c r="J735" s="83"/>
      <c r="K735" s="83"/>
    </row>
    <row r="736" spans="1:11" ht="18">
      <c r="A736" s="265"/>
      <c r="B736" s="43"/>
      <c r="C736" s="265"/>
      <c r="D736" s="43"/>
      <c r="H736" s="83"/>
      <c r="I736" s="83"/>
      <c r="J736" s="83"/>
      <c r="K736" s="83"/>
    </row>
    <row r="737" spans="1:11" ht="18">
      <c r="A737" s="265"/>
      <c r="B737" s="43"/>
      <c r="C737" s="265"/>
      <c r="D737" s="43"/>
      <c r="H737" s="83"/>
      <c r="I737" s="83"/>
      <c r="J737" s="83"/>
      <c r="K737" s="83"/>
    </row>
    <row r="738" spans="1:11" ht="18">
      <c r="A738" s="265"/>
      <c r="B738" s="43"/>
      <c r="C738" s="265"/>
      <c r="D738" s="43"/>
      <c r="H738" s="83"/>
      <c r="I738" s="83"/>
      <c r="J738" s="83"/>
      <c r="K738" s="83"/>
    </row>
    <row r="739" spans="1:11" ht="18">
      <c r="A739" s="265"/>
      <c r="B739" s="43"/>
      <c r="C739" s="265"/>
      <c r="D739" s="43"/>
      <c r="H739" s="83"/>
      <c r="I739" s="83"/>
      <c r="J739" s="83"/>
      <c r="K739" s="83"/>
    </row>
    <row r="740" spans="1:11" ht="18">
      <c r="A740" s="265"/>
      <c r="B740" s="43"/>
      <c r="C740" s="265"/>
      <c r="D740" s="43"/>
      <c r="H740" s="83"/>
      <c r="I740" s="83"/>
      <c r="J740" s="83"/>
      <c r="K740" s="83"/>
    </row>
    <row r="741" spans="1:11" ht="18">
      <c r="A741" s="265"/>
      <c r="B741" s="43"/>
      <c r="C741" s="265"/>
      <c r="D741" s="43"/>
      <c r="H741" s="83"/>
      <c r="I741" s="83"/>
      <c r="J741" s="83"/>
      <c r="K741" s="83"/>
    </row>
    <row r="742" spans="1:11" ht="18">
      <c r="A742" s="262"/>
      <c r="B742" s="43"/>
      <c r="C742" s="262"/>
      <c r="D742" s="43"/>
      <c r="H742" s="83"/>
      <c r="I742" s="83"/>
      <c r="J742" s="83"/>
      <c r="K742" s="83"/>
    </row>
    <row r="743" spans="1:11" ht="18">
      <c r="A743" s="260"/>
      <c r="B743" s="42"/>
      <c r="C743" s="260"/>
      <c r="D743" s="42"/>
      <c r="H743" s="336"/>
      <c r="I743" s="87"/>
      <c r="J743" s="87"/>
      <c r="K743" s="87"/>
    </row>
    <row r="744" spans="1:11" ht="18">
      <c r="A744" s="260"/>
      <c r="B744" s="42"/>
      <c r="C744" s="260"/>
      <c r="D744" s="42"/>
      <c r="H744" s="88"/>
      <c r="I744" s="88"/>
      <c r="J744" s="88"/>
      <c r="K744" s="88"/>
    </row>
    <row r="745" spans="1:11" ht="18">
      <c r="A745" s="260"/>
      <c r="B745" s="42"/>
      <c r="C745" s="260"/>
      <c r="D745" s="42"/>
      <c r="H745" s="88"/>
      <c r="I745" s="88"/>
      <c r="J745" s="88"/>
      <c r="K745" s="88"/>
    </row>
    <row r="746" spans="1:11" ht="18">
      <c r="A746" s="260"/>
      <c r="B746" s="42"/>
      <c r="C746" s="260"/>
      <c r="D746" s="42"/>
      <c r="H746" s="88"/>
      <c r="I746" s="88"/>
      <c r="J746" s="88"/>
      <c r="K746" s="88"/>
    </row>
    <row r="747" spans="1:11" ht="18">
      <c r="A747" s="260"/>
      <c r="B747" s="42"/>
      <c r="C747" s="260"/>
      <c r="D747" s="42"/>
      <c r="H747" s="88"/>
      <c r="I747" s="88"/>
      <c r="J747" s="88"/>
      <c r="K747" s="88"/>
    </row>
    <row r="748" spans="1:11" ht="18">
      <c r="A748" s="260"/>
      <c r="B748" s="42"/>
      <c r="C748" s="260"/>
      <c r="D748" s="42"/>
      <c r="H748" s="88"/>
      <c r="I748" s="88"/>
      <c r="J748" s="88"/>
      <c r="K748" s="88"/>
    </row>
    <row r="749" spans="1:11" ht="18">
      <c r="A749" s="260"/>
      <c r="B749" s="42"/>
      <c r="C749" s="260"/>
      <c r="D749" s="42"/>
      <c r="H749" s="88"/>
      <c r="I749" s="88"/>
      <c r="J749" s="88"/>
      <c r="K749" s="88"/>
    </row>
    <row r="750" spans="1:11" ht="18">
      <c r="A750" s="260"/>
      <c r="B750" s="42"/>
      <c r="C750" s="260"/>
      <c r="D750" s="42"/>
      <c r="H750" s="88"/>
      <c r="I750" s="88"/>
      <c r="J750" s="88"/>
      <c r="K750" s="88"/>
    </row>
    <row r="751" spans="1:11" ht="18">
      <c r="A751" s="260"/>
      <c r="B751" s="42"/>
      <c r="C751" s="260"/>
      <c r="D751" s="42"/>
      <c r="H751" s="88"/>
      <c r="I751" s="88"/>
      <c r="J751" s="88"/>
      <c r="K751" s="88"/>
    </row>
    <row r="752" spans="1:11" ht="18">
      <c r="A752" s="260"/>
      <c r="B752" s="42"/>
      <c r="C752" s="260"/>
      <c r="D752" s="42"/>
      <c r="H752" s="88"/>
      <c r="I752" s="88"/>
      <c r="J752" s="88"/>
      <c r="K752" s="88"/>
    </row>
    <row r="753" spans="1:11" ht="18">
      <c r="A753" s="260"/>
      <c r="B753" s="42"/>
      <c r="C753" s="260"/>
      <c r="D753" s="42"/>
      <c r="H753" s="88"/>
      <c r="I753" s="88"/>
      <c r="J753" s="88"/>
      <c r="K753" s="88"/>
    </row>
    <row r="754" spans="1:11" ht="18">
      <c r="A754" s="260"/>
      <c r="B754" s="42"/>
      <c r="C754" s="260"/>
      <c r="D754" s="42"/>
      <c r="H754" s="88"/>
      <c r="I754" s="88"/>
      <c r="J754" s="88"/>
      <c r="K754" s="88"/>
    </row>
    <row r="755" spans="1:11" ht="18">
      <c r="A755" s="260"/>
      <c r="B755" s="42"/>
      <c r="C755" s="260"/>
      <c r="D755" s="42"/>
      <c r="H755" s="88"/>
      <c r="I755" s="88"/>
      <c r="J755" s="88"/>
      <c r="K755" s="88"/>
    </row>
    <row r="756" spans="1:11" ht="18">
      <c r="A756" s="260"/>
      <c r="B756" s="42"/>
      <c r="C756" s="260"/>
      <c r="D756" s="42"/>
      <c r="H756" s="88"/>
      <c r="I756" s="88"/>
      <c r="J756" s="88"/>
      <c r="K756" s="88"/>
    </row>
    <row r="757" spans="1:11" ht="18">
      <c r="A757" s="260"/>
      <c r="B757" s="42"/>
      <c r="C757" s="260"/>
      <c r="D757" s="42"/>
      <c r="H757" s="88"/>
      <c r="I757" s="88"/>
      <c r="J757" s="88"/>
      <c r="K757" s="88"/>
    </row>
    <row r="758" spans="1:11" ht="18">
      <c r="A758" s="260"/>
      <c r="B758" s="42"/>
      <c r="C758" s="260"/>
      <c r="D758" s="42"/>
      <c r="H758" s="88"/>
      <c r="I758" s="88"/>
      <c r="J758" s="88"/>
      <c r="K758" s="88"/>
    </row>
    <row r="759" spans="1:11" ht="18">
      <c r="A759" s="260"/>
      <c r="B759" s="42"/>
      <c r="C759" s="260"/>
      <c r="D759" s="42"/>
      <c r="H759" s="88"/>
      <c r="I759" s="88"/>
      <c r="J759" s="88"/>
      <c r="K759" s="88"/>
    </row>
    <row r="760" spans="1:11" ht="18">
      <c r="A760" s="260"/>
      <c r="B760" s="42"/>
      <c r="C760" s="260"/>
      <c r="D760" s="42"/>
      <c r="H760" s="88"/>
      <c r="I760" s="88"/>
      <c r="J760" s="88"/>
      <c r="K760" s="88"/>
    </row>
    <row r="761" spans="1:11" ht="18">
      <c r="A761" s="260"/>
      <c r="B761" s="42"/>
      <c r="C761" s="260"/>
      <c r="D761" s="42"/>
      <c r="H761" s="88"/>
      <c r="I761" s="88"/>
      <c r="J761" s="88"/>
      <c r="K761" s="88"/>
    </row>
    <row r="762" spans="1:11" ht="18">
      <c r="A762" s="260"/>
      <c r="B762" s="42"/>
      <c r="C762" s="260"/>
      <c r="D762" s="42"/>
      <c r="H762" s="88"/>
      <c r="I762" s="88"/>
      <c r="J762" s="88"/>
      <c r="K762" s="88"/>
    </row>
    <row r="763" spans="1:11" ht="18">
      <c r="A763" s="260"/>
      <c r="B763" s="42"/>
      <c r="C763" s="260"/>
      <c r="D763" s="42"/>
      <c r="H763" s="88"/>
      <c r="I763" s="88"/>
      <c r="J763" s="88"/>
      <c r="K763" s="88"/>
    </row>
    <row r="764" spans="1:11" ht="18">
      <c r="A764" s="260"/>
      <c r="B764" s="42"/>
      <c r="C764" s="260"/>
      <c r="D764" s="42"/>
      <c r="H764" s="88"/>
      <c r="I764" s="88"/>
      <c r="J764" s="88"/>
      <c r="K764" s="88"/>
    </row>
    <row r="765" spans="1:11" ht="18">
      <c r="A765" s="260"/>
      <c r="B765" s="42"/>
      <c r="C765" s="260"/>
      <c r="D765" s="42"/>
      <c r="H765" s="88"/>
      <c r="I765" s="88"/>
      <c r="J765" s="88"/>
      <c r="K765" s="88"/>
    </row>
    <row r="766" spans="1:11" ht="18">
      <c r="A766" s="260"/>
      <c r="B766" s="42"/>
      <c r="C766" s="260"/>
      <c r="D766" s="42"/>
      <c r="H766" s="88"/>
      <c r="I766" s="88"/>
      <c r="J766" s="88"/>
      <c r="K766" s="88"/>
    </row>
    <row r="767" spans="1:11" ht="18">
      <c r="A767" s="260"/>
      <c r="B767" s="42"/>
      <c r="C767" s="260"/>
      <c r="D767" s="42"/>
      <c r="H767" s="88"/>
      <c r="I767" s="88"/>
      <c r="J767" s="88"/>
      <c r="K767" s="88"/>
    </row>
    <row r="768" spans="1:11" ht="18">
      <c r="A768" s="260"/>
      <c r="B768" s="42"/>
      <c r="C768" s="260"/>
      <c r="D768" s="42"/>
      <c r="H768" s="88"/>
      <c r="I768" s="88"/>
      <c r="J768" s="88"/>
      <c r="K768" s="88"/>
    </row>
    <row r="769" spans="1:11" ht="18">
      <c r="A769" s="260"/>
      <c r="B769" s="42"/>
      <c r="C769" s="260"/>
      <c r="D769" s="42"/>
      <c r="H769" s="88"/>
      <c r="I769" s="88"/>
      <c r="J769" s="88"/>
      <c r="K769" s="88"/>
    </row>
    <row r="770" spans="1:11" ht="18">
      <c r="A770" s="260"/>
      <c r="B770" s="42"/>
      <c r="C770" s="260"/>
      <c r="D770" s="42"/>
      <c r="H770" s="88"/>
      <c r="I770" s="88"/>
      <c r="J770" s="88"/>
      <c r="K770" s="88"/>
    </row>
    <row r="771" spans="1:11" ht="18">
      <c r="A771" s="260"/>
      <c r="B771" s="42"/>
      <c r="C771" s="260"/>
      <c r="D771" s="42"/>
      <c r="H771" s="88"/>
      <c r="I771" s="88"/>
      <c r="J771" s="88"/>
      <c r="K771" s="88"/>
    </row>
    <row r="772" spans="1:11" ht="18">
      <c r="A772" s="260"/>
      <c r="B772" s="42"/>
      <c r="C772" s="260"/>
      <c r="D772" s="42"/>
      <c r="H772" s="88"/>
      <c r="I772" s="88"/>
      <c r="J772" s="88"/>
      <c r="K772" s="88"/>
    </row>
    <row r="773" spans="1:11" ht="18">
      <c r="A773" s="260"/>
      <c r="B773" s="42"/>
      <c r="C773" s="260"/>
      <c r="D773" s="42"/>
      <c r="H773" s="88"/>
      <c r="I773" s="88"/>
      <c r="J773" s="88"/>
      <c r="K773" s="88"/>
    </row>
    <row r="774" spans="1:11" ht="18">
      <c r="A774" s="260"/>
      <c r="B774" s="42"/>
      <c r="C774" s="260"/>
      <c r="D774" s="42"/>
      <c r="H774" s="88"/>
      <c r="I774" s="88"/>
      <c r="J774" s="88"/>
      <c r="K774" s="88"/>
    </row>
    <row r="775" spans="1:11" ht="18">
      <c r="A775" s="260"/>
      <c r="B775" s="42"/>
      <c r="C775" s="260"/>
      <c r="D775" s="42"/>
      <c r="H775" s="88"/>
      <c r="I775" s="88"/>
      <c r="J775" s="88"/>
      <c r="K775" s="88"/>
    </row>
    <row r="776" spans="1:11" ht="18">
      <c r="A776" s="260"/>
      <c r="B776" s="42"/>
      <c r="C776" s="260"/>
      <c r="D776" s="42"/>
      <c r="H776" s="88"/>
      <c r="I776" s="88"/>
      <c r="J776" s="88"/>
      <c r="K776" s="88"/>
    </row>
    <row r="777" spans="1:11" ht="18">
      <c r="A777" s="260"/>
      <c r="B777" s="42"/>
      <c r="C777" s="260"/>
      <c r="D777" s="42"/>
      <c r="H777" s="88"/>
      <c r="I777" s="88"/>
      <c r="J777" s="88"/>
      <c r="K777" s="88"/>
    </row>
    <row r="778" spans="1:11" ht="18">
      <c r="A778" s="260"/>
      <c r="B778" s="42"/>
      <c r="C778" s="260"/>
      <c r="D778" s="42"/>
      <c r="H778" s="88"/>
      <c r="I778" s="88"/>
      <c r="J778" s="88"/>
      <c r="K778" s="88"/>
    </row>
    <row r="779" spans="1:11" ht="18">
      <c r="A779" s="260"/>
      <c r="B779" s="42"/>
      <c r="C779" s="260"/>
      <c r="D779" s="42"/>
      <c r="H779" s="88"/>
      <c r="I779" s="88"/>
      <c r="J779" s="88"/>
      <c r="K779" s="88"/>
    </row>
    <row r="780" spans="1:11" ht="18">
      <c r="A780" s="260"/>
      <c r="B780" s="42"/>
      <c r="C780" s="260"/>
      <c r="D780" s="42"/>
      <c r="H780" s="88"/>
      <c r="I780" s="88"/>
      <c r="J780" s="88"/>
      <c r="K780" s="88"/>
    </row>
    <row r="781" spans="1:11" ht="18">
      <c r="A781" s="260"/>
      <c r="B781" s="42"/>
      <c r="C781" s="260"/>
      <c r="D781" s="42"/>
      <c r="H781" s="88"/>
      <c r="I781" s="88"/>
      <c r="J781" s="88"/>
      <c r="K781" s="88"/>
    </row>
    <row r="782" spans="1:11" ht="18">
      <c r="A782" s="260"/>
      <c r="B782" s="42"/>
      <c r="C782" s="260"/>
      <c r="D782" s="42"/>
      <c r="H782" s="88"/>
      <c r="I782" s="88"/>
      <c r="J782" s="88"/>
      <c r="K782" s="88"/>
    </row>
    <row r="783" spans="1:11" ht="18">
      <c r="A783" s="260"/>
      <c r="B783" s="42"/>
      <c r="C783" s="260"/>
      <c r="D783" s="42"/>
      <c r="H783" s="88"/>
      <c r="I783" s="88"/>
      <c r="J783" s="88"/>
      <c r="K783" s="88"/>
    </row>
    <row r="784" spans="1:11" ht="18">
      <c r="A784" s="260"/>
      <c r="B784" s="42"/>
      <c r="C784" s="260"/>
      <c r="D784" s="42"/>
      <c r="H784" s="88"/>
      <c r="I784" s="88"/>
      <c r="J784" s="88"/>
      <c r="K784" s="88"/>
    </row>
    <row r="785" spans="1:11" ht="18">
      <c r="A785" s="260"/>
      <c r="B785" s="42"/>
      <c r="C785" s="260"/>
      <c r="D785" s="42"/>
      <c r="H785" s="88"/>
      <c r="I785" s="88"/>
      <c r="J785" s="88"/>
      <c r="K785" s="88"/>
    </row>
    <row r="786" spans="1:11" ht="18">
      <c r="A786" s="260"/>
      <c r="B786" s="42"/>
      <c r="C786" s="260"/>
      <c r="D786" s="42"/>
      <c r="H786" s="88"/>
      <c r="I786" s="88"/>
      <c r="J786" s="88"/>
      <c r="K786" s="88"/>
    </row>
    <row r="787" spans="1:11" ht="18">
      <c r="A787" s="260"/>
      <c r="B787" s="42"/>
      <c r="C787" s="260"/>
      <c r="D787" s="42"/>
      <c r="H787" s="88"/>
      <c r="I787" s="88"/>
      <c r="J787" s="88"/>
      <c r="K787" s="88"/>
    </row>
    <row r="788" spans="1:11" ht="18">
      <c r="A788" s="260"/>
      <c r="B788" s="42"/>
      <c r="C788" s="260"/>
      <c r="D788" s="42"/>
      <c r="H788" s="88"/>
      <c r="I788" s="88"/>
      <c r="J788" s="88"/>
      <c r="K788" s="88"/>
    </row>
    <row r="789" spans="1:11" ht="18">
      <c r="A789" s="260"/>
      <c r="B789" s="42"/>
      <c r="C789" s="260"/>
      <c r="D789" s="42"/>
      <c r="H789" s="88"/>
      <c r="I789" s="88"/>
      <c r="J789" s="88"/>
      <c r="K789" s="88"/>
    </row>
    <row r="790" spans="1:11" ht="18">
      <c r="A790" s="260"/>
      <c r="B790" s="42"/>
      <c r="C790" s="260"/>
      <c r="D790" s="42"/>
      <c r="H790" s="88"/>
      <c r="I790" s="88"/>
      <c r="J790" s="88"/>
      <c r="K790" s="88"/>
    </row>
    <row r="791" spans="1:11" ht="18">
      <c r="A791" s="260"/>
      <c r="B791" s="42"/>
      <c r="C791" s="260"/>
      <c r="D791" s="42"/>
      <c r="H791" s="88"/>
      <c r="I791" s="88"/>
      <c r="J791" s="88"/>
      <c r="K791" s="88"/>
    </row>
    <row r="792" spans="1:11" ht="18">
      <c r="A792" s="260"/>
      <c r="B792" s="42"/>
      <c r="C792" s="260"/>
      <c r="D792" s="42"/>
      <c r="H792" s="88"/>
      <c r="I792" s="88"/>
      <c r="J792" s="88"/>
      <c r="K792" s="88"/>
    </row>
    <row r="793" spans="1:11" ht="18">
      <c r="A793" s="260"/>
      <c r="B793" s="42"/>
      <c r="C793" s="260"/>
      <c r="D793" s="42"/>
      <c r="H793" s="88"/>
      <c r="I793" s="88"/>
      <c r="J793" s="88"/>
      <c r="K793" s="88"/>
    </row>
    <row r="794" spans="1:11" ht="18">
      <c r="A794" s="260"/>
      <c r="B794" s="42"/>
      <c r="C794" s="260"/>
      <c r="D794" s="42"/>
      <c r="H794" s="88"/>
      <c r="I794" s="88"/>
      <c r="J794" s="88"/>
      <c r="K794" s="88"/>
    </row>
    <row r="795" spans="1:11" ht="18">
      <c r="A795" s="260"/>
      <c r="B795" s="42"/>
      <c r="C795" s="260"/>
      <c r="D795" s="42"/>
      <c r="H795" s="88"/>
      <c r="I795" s="88"/>
      <c r="J795" s="88"/>
      <c r="K795" s="88"/>
    </row>
    <row r="796" spans="1:11" ht="18">
      <c r="A796" s="260"/>
      <c r="B796" s="42"/>
      <c r="C796" s="260"/>
      <c r="D796" s="42"/>
      <c r="H796" s="88"/>
      <c r="I796" s="88"/>
      <c r="J796" s="88"/>
      <c r="K796" s="88"/>
    </row>
    <row r="797" spans="1:11" ht="18">
      <c r="A797" s="260"/>
      <c r="B797" s="42"/>
      <c r="C797" s="260"/>
      <c r="D797" s="42"/>
      <c r="H797" s="88"/>
      <c r="I797" s="88"/>
      <c r="J797" s="88"/>
      <c r="K797" s="88"/>
    </row>
    <row r="798" spans="1:11" ht="18">
      <c r="A798" s="260"/>
      <c r="B798" s="42"/>
      <c r="C798" s="260"/>
      <c r="D798" s="42"/>
      <c r="H798" s="88"/>
      <c r="I798" s="88"/>
      <c r="J798" s="88"/>
      <c r="K798" s="88"/>
    </row>
    <row r="799" spans="1:11" ht="18">
      <c r="A799" s="260"/>
      <c r="B799" s="42"/>
      <c r="C799" s="260"/>
      <c r="D799" s="42"/>
      <c r="H799" s="88"/>
      <c r="I799" s="88"/>
      <c r="J799" s="88"/>
      <c r="K799" s="88"/>
    </row>
    <row r="800" spans="1:11" ht="18">
      <c r="A800" s="260"/>
      <c r="B800" s="42"/>
      <c r="C800" s="260"/>
      <c r="D800" s="42"/>
      <c r="H800" s="88"/>
      <c r="I800" s="88"/>
      <c r="J800" s="88"/>
      <c r="K800" s="88"/>
    </row>
    <row r="801" spans="1:11" ht="18">
      <c r="A801" s="260"/>
      <c r="B801" s="42"/>
      <c r="C801" s="260"/>
      <c r="D801" s="42"/>
      <c r="H801" s="88"/>
      <c r="I801" s="88"/>
      <c r="J801" s="88"/>
      <c r="K801" s="88"/>
    </row>
    <row r="802" spans="1:11" ht="18">
      <c r="A802" s="260"/>
      <c r="B802" s="42"/>
      <c r="C802" s="260"/>
      <c r="D802" s="42"/>
      <c r="H802" s="88"/>
      <c r="I802" s="88"/>
      <c r="J802" s="88"/>
      <c r="K802" s="88"/>
    </row>
    <row r="803" spans="1:11" ht="18">
      <c r="A803" s="260"/>
      <c r="B803" s="42"/>
      <c r="C803" s="260"/>
      <c r="D803" s="42"/>
      <c r="H803" s="88"/>
      <c r="I803" s="88"/>
      <c r="J803" s="88"/>
      <c r="K803" s="88"/>
    </row>
    <row r="804" spans="1:11" ht="18">
      <c r="A804" s="260"/>
      <c r="B804" s="42"/>
      <c r="C804" s="260"/>
      <c r="D804" s="42"/>
      <c r="H804" s="88"/>
      <c r="I804" s="88"/>
      <c r="J804" s="88"/>
      <c r="K804" s="88"/>
    </row>
    <row r="805" spans="1:11" ht="18">
      <c r="A805" s="260"/>
      <c r="B805" s="42"/>
      <c r="C805" s="260"/>
      <c r="D805" s="42"/>
      <c r="H805" s="88"/>
      <c r="I805" s="88"/>
      <c r="J805" s="88"/>
      <c r="K805" s="88"/>
    </row>
    <row r="806" spans="1:11" ht="18">
      <c r="A806" s="260"/>
      <c r="B806" s="42"/>
      <c r="C806" s="260"/>
      <c r="D806" s="42"/>
      <c r="H806" s="88"/>
      <c r="I806" s="88"/>
      <c r="J806" s="88"/>
      <c r="K806" s="88"/>
    </row>
    <row r="807" spans="1:11" ht="18">
      <c r="A807" s="260"/>
      <c r="B807" s="42"/>
      <c r="C807" s="260"/>
      <c r="D807" s="42"/>
      <c r="H807" s="88"/>
      <c r="I807" s="88"/>
      <c r="J807" s="88"/>
      <c r="K807" s="88"/>
    </row>
    <row r="808" spans="1:11" ht="18">
      <c r="A808" s="260"/>
      <c r="B808" s="42"/>
      <c r="C808" s="260"/>
      <c r="D808" s="42"/>
      <c r="H808" s="88"/>
      <c r="I808" s="88"/>
      <c r="J808" s="88"/>
      <c r="K808" s="88"/>
    </row>
    <row r="809" spans="1:11" ht="18">
      <c r="A809" s="260"/>
      <c r="B809" s="42"/>
      <c r="C809" s="260"/>
      <c r="D809" s="42"/>
      <c r="H809" s="88"/>
      <c r="I809" s="88"/>
      <c r="J809" s="88"/>
      <c r="K809" s="88"/>
    </row>
    <row r="810" spans="1:11" ht="18">
      <c r="A810" s="260"/>
      <c r="B810" s="42"/>
      <c r="C810" s="260"/>
      <c r="D810" s="42"/>
      <c r="H810" s="88"/>
      <c r="I810" s="88"/>
      <c r="J810" s="88"/>
      <c r="K810" s="88"/>
    </row>
    <row r="811" spans="1:11" ht="18">
      <c r="A811" s="260"/>
      <c r="B811" s="42"/>
      <c r="C811" s="260"/>
      <c r="D811" s="42"/>
      <c r="H811" s="88"/>
      <c r="I811" s="88"/>
      <c r="J811" s="88"/>
      <c r="K811" s="88"/>
    </row>
    <row r="812" spans="1:11" ht="18">
      <c r="A812" s="260"/>
      <c r="B812" s="42"/>
      <c r="C812" s="260"/>
      <c r="D812" s="42"/>
      <c r="H812" s="88"/>
      <c r="I812" s="88"/>
      <c r="J812" s="88"/>
      <c r="K812" s="88"/>
    </row>
    <row r="813" spans="1:11" ht="18">
      <c r="A813" s="260"/>
      <c r="B813" s="42"/>
      <c r="C813" s="260"/>
      <c r="D813" s="42"/>
      <c r="H813" s="88"/>
      <c r="I813" s="88"/>
      <c r="J813" s="88"/>
      <c r="K813" s="88"/>
    </row>
    <row r="814" spans="1:11" ht="18">
      <c r="A814" s="260"/>
      <c r="B814" s="42"/>
      <c r="C814" s="260"/>
      <c r="D814" s="42"/>
      <c r="H814" s="88"/>
      <c r="I814" s="88"/>
      <c r="J814" s="88"/>
      <c r="K814" s="88"/>
    </row>
    <row r="815" spans="1:11" ht="18">
      <c r="A815" s="260"/>
      <c r="B815" s="42"/>
      <c r="C815" s="260"/>
      <c r="D815" s="42"/>
      <c r="H815" s="88"/>
      <c r="I815" s="88"/>
      <c r="J815" s="88"/>
      <c r="K815" s="88"/>
    </row>
    <row r="816" spans="1:11" ht="18">
      <c r="A816" s="260"/>
      <c r="B816" s="42"/>
      <c r="C816" s="260"/>
      <c r="D816" s="42"/>
      <c r="H816" s="88"/>
      <c r="I816" s="88"/>
      <c r="J816" s="88"/>
      <c r="K816" s="88"/>
    </row>
    <row r="817" spans="1:11" ht="18">
      <c r="A817" s="260"/>
      <c r="B817" s="42"/>
      <c r="C817" s="260"/>
      <c r="D817" s="42"/>
      <c r="H817" s="88"/>
      <c r="I817" s="88"/>
      <c r="J817" s="88"/>
      <c r="K817" s="88"/>
    </row>
    <row r="818" spans="1:11" ht="18">
      <c r="A818" s="260"/>
      <c r="B818" s="42"/>
      <c r="C818" s="260"/>
      <c r="D818" s="42"/>
      <c r="H818" s="88"/>
      <c r="I818" s="88"/>
      <c r="J818" s="88"/>
      <c r="K818" s="88"/>
    </row>
    <row r="819" spans="1:11" ht="18">
      <c r="A819" s="260"/>
      <c r="B819" s="42"/>
      <c r="C819" s="260"/>
      <c r="D819" s="42"/>
      <c r="H819" s="88"/>
      <c r="I819" s="88"/>
      <c r="J819" s="88"/>
      <c r="K819" s="88"/>
    </row>
    <row r="820" spans="1:11" ht="18">
      <c r="A820" s="260"/>
      <c r="B820" s="42"/>
      <c r="C820" s="260"/>
      <c r="D820" s="42"/>
      <c r="H820" s="88"/>
      <c r="I820" s="88"/>
      <c r="J820" s="88"/>
      <c r="K820" s="88"/>
    </row>
    <row r="821" spans="1:11" ht="18">
      <c r="A821" s="260"/>
      <c r="B821" s="42"/>
      <c r="C821" s="260"/>
      <c r="D821" s="42"/>
      <c r="H821" s="88"/>
      <c r="I821" s="88"/>
      <c r="J821" s="88"/>
      <c r="K821" s="88"/>
    </row>
    <row r="822" spans="1:11" ht="18">
      <c r="A822" s="260"/>
      <c r="B822" s="42"/>
      <c r="C822" s="260"/>
      <c r="D822" s="42"/>
      <c r="H822" s="88"/>
      <c r="I822" s="88"/>
      <c r="J822" s="88"/>
      <c r="K822" s="88"/>
    </row>
    <row r="823" spans="1:11" ht="18">
      <c r="A823" s="260"/>
      <c r="B823" s="42"/>
      <c r="C823" s="260"/>
      <c r="D823" s="42"/>
      <c r="H823" s="88"/>
      <c r="I823" s="88"/>
      <c r="J823" s="88"/>
      <c r="K823" s="88"/>
    </row>
    <row r="824" spans="1:11" ht="18">
      <c r="A824" s="260"/>
      <c r="B824" s="42"/>
      <c r="C824" s="260"/>
      <c r="D824" s="42"/>
      <c r="H824" s="88"/>
      <c r="I824" s="88"/>
      <c r="J824" s="88"/>
      <c r="K824" s="88"/>
    </row>
    <row r="825" spans="1:11" ht="18">
      <c r="A825" s="260"/>
      <c r="B825" s="42"/>
      <c r="C825" s="260"/>
      <c r="D825" s="42"/>
      <c r="H825" s="88"/>
      <c r="I825" s="88"/>
      <c r="J825" s="88"/>
      <c r="K825" s="88"/>
    </row>
    <row r="826" spans="1:11" ht="18">
      <c r="A826" s="260"/>
      <c r="B826" s="42"/>
      <c r="C826" s="260"/>
      <c r="D826" s="42"/>
      <c r="H826" s="88"/>
      <c r="I826" s="88"/>
      <c r="J826" s="88"/>
      <c r="K826" s="88"/>
    </row>
    <row r="827" spans="1:11" ht="18">
      <c r="A827" s="260"/>
      <c r="B827" s="42"/>
      <c r="C827" s="260"/>
      <c r="D827" s="42"/>
      <c r="H827" s="88"/>
      <c r="I827" s="88"/>
      <c r="J827" s="88"/>
      <c r="K827" s="88"/>
    </row>
    <row r="828" spans="1:11" ht="18">
      <c r="A828" s="260"/>
      <c r="B828" s="42"/>
      <c r="C828" s="260"/>
      <c r="D828" s="42"/>
      <c r="H828" s="88"/>
      <c r="I828" s="88"/>
      <c r="J828" s="88"/>
      <c r="K828" s="88"/>
    </row>
    <row r="829" spans="1:11" ht="18">
      <c r="A829" s="260"/>
      <c r="B829" s="42"/>
      <c r="C829" s="260"/>
      <c r="D829" s="42"/>
      <c r="H829" s="88"/>
      <c r="I829" s="88"/>
      <c r="J829" s="88"/>
      <c r="K829" s="88"/>
    </row>
    <row r="830" spans="1:11" ht="18">
      <c r="A830" s="260"/>
      <c r="B830" s="42"/>
      <c r="C830" s="260"/>
      <c r="D830" s="42"/>
      <c r="H830" s="88"/>
      <c r="I830" s="88"/>
      <c r="J830" s="88"/>
      <c r="K830" s="88"/>
    </row>
    <row r="831" spans="1:11" ht="18">
      <c r="A831" s="260"/>
      <c r="B831" s="42"/>
      <c r="C831" s="260"/>
      <c r="D831" s="42"/>
      <c r="H831" s="88"/>
      <c r="I831" s="88"/>
      <c r="J831" s="88"/>
      <c r="K831" s="88"/>
    </row>
    <row r="832" spans="1:11" ht="18">
      <c r="A832" s="260"/>
      <c r="B832" s="42"/>
      <c r="C832" s="260"/>
      <c r="D832" s="42"/>
      <c r="H832" s="88"/>
      <c r="I832" s="88"/>
      <c r="J832" s="88"/>
      <c r="K832" s="88"/>
    </row>
    <row r="833" spans="1:11" ht="18">
      <c r="A833" s="260"/>
      <c r="B833" s="42"/>
      <c r="C833" s="260"/>
      <c r="D833" s="42"/>
      <c r="H833" s="88"/>
      <c r="I833" s="88"/>
      <c r="J833" s="88"/>
      <c r="K833" s="88"/>
    </row>
    <row r="834" spans="1:11" ht="18">
      <c r="A834" s="260"/>
      <c r="B834" s="42"/>
      <c r="C834" s="260"/>
      <c r="D834" s="42"/>
      <c r="H834" s="88"/>
      <c r="I834" s="88"/>
      <c r="J834" s="88"/>
      <c r="K834" s="88"/>
    </row>
    <row r="835" spans="1:11" ht="18">
      <c r="A835" s="260"/>
      <c r="B835" s="42"/>
      <c r="C835" s="260"/>
      <c r="D835" s="42"/>
      <c r="H835" s="88"/>
      <c r="I835" s="88"/>
      <c r="J835" s="88"/>
      <c r="K835" s="88"/>
    </row>
    <row r="836" spans="1:11" ht="18">
      <c r="A836" s="260"/>
      <c r="B836" s="42"/>
      <c r="C836" s="260"/>
      <c r="D836" s="42"/>
      <c r="H836" s="88"/>
      <c r="I836" s="88"/>
      <c r="J836" s="88"/>
      <c r="K836" s="88"/>
    </row>
    <row r="837" spans="1:11" ht="18">
      <c r="A837" s="260"/>
      <c r="B837" s="42"/>
      <c r="C837" s="260"/>
      <c r="D837" s="42"/>
      <c r="H837" s="88"/>
      <c r="I837" s="88"/>
      <c r="J837" s="88"/>
      <c r="K837" s="88"/>
    </row>
    <row r="838" spans="1:11" ht="18">
      <c r="A838" s="260"/>
      <c r="B838" s="42"/>
      <c r="C838" s="260"/>
      <c r="D838" s="42"/>
      <c r="H838" s="88"/>
      <c r="I838" s="88"/>
      <c r="J838" s="88"/>
      <c r="K838" s="88"/>
    </row>
    <row r="839" spans="1:11" ht="18">
      <c r="A839" s="260"/>
      <c r="B839" s="42"/>
      <c r="C839" s="260"/>
      <c r="D839" s="42"/>
      <c r="H839" s="88"/>
      <c r="I839" s="88"/>
      <c r="J839" s="88"/>
      <c r="K839" s="88"/>
    </row>
    <row r="840" spans="1:11" ht="18">
      <c r="A840" s="260"/>
      <c r="B840" s="42"/>
      <c r="C840" s="260"/>
      <c r="D840" s="42"/>
      <c r="H840" s="88"/>
      <c r="I840" s="88"/>
      <c r="J840" s="88"/>
      <c r="K840" s="88"/>
    </row>
    <row r="841" spans="1:11" ht="18">
      <c r="A841" s="260"/>
      <c r="B841" s="42"/>
      <c r="C841" s="260"/>
      <c r="D841" s="42"/>
      <c r="H841" s="88"/>
      <c r="I841" s="88"/>
      <c r="J841" s="88"/>
      <c r="K841" s="88"/>
    </row>
    <row r="842" spans="1:11" ht="18">
      <c r="A842" s="260"/>
      <c r="B842" s="42"/>
      <c r="C842" s="260"/>
      <c r="D842" s="42"/>
      <c r="H842" s="88"/>
      <c r="I842" s="88"/>
      <c r="J842" s="88"/>
      <c r="K842" s="88"/>
    </row>
    <row r="843" spans="1:11" ht="18">
      <c r="A843" s="260"/>
      <c r="B843" s="42"/>
      <c r="C843" s="260"/>
      <c r="D843" s="42"/>
      <c r="H843" s="88"/>
      <c r="I843" s="88"/>
      <c r="J843" s="88"/>
      <c r="K843" s="88"/>
    </row>
    <row r="844" spans="1:11" ht="18">
      <c r="A844" s="260"/>
      <c r="B844" s="42"/>
      <c r="C844" s="260"/>
      <c r="D844" s="42"/>
      <c r="H844" s="88"/>
      <c r="I844" s="88"/>
      <c r="J844" s="88"/>
      <c r="K844" s="88"/>
    </row>
    <row r="845" spans="1:11" ht="18">
      <c r="A845" s="260"/>
      <c r="B845" s="42"/>
      <c r="C845" s="260"/>
      <c r="D845" s="42"/>
      <c r="H845" s="88"/>
      <c r="I845" s="88"/>
      <c r="J845" s="88"/>
      <c r="K845" s="88"/>
    </row>
    <row r="846" spans="1:11" ht="18">
      <c r="A846" s="260"/>
      <c r="B846" s="42"/>
      <c r="C846" s="260"/>
      <c r="D846" s="42"/>
      <c r="H846" s="88"/>
      <c r="I846" s="88"/>
      <c r="J846" s="88"/>
      <c r="K846" s="88"/>
    </row>
    <row r="847" spans="1:11" ht="18">
      <c r="A847" s="260"/>
      <c r="B847" s="42"/>
      <c r="C847" s="260"/>
      <c r="D847" s="42"/>
      <c r="H847" s="88"/>
      <c r="I847" s="88"/>
      <c r="J847" s="88"/>
      <c r="K847" s="88"/>
    </row>
    <row r="848" spans="1:11" ht="18">
      <c r="A848" s="260"/>
      <c r="B848" s="42"/>
      <c r="C848" s="260"/>
      <c r="D848" s="42"/>
      <c r="H848" s="88"/>
      <c r="I848" s="88"/>
      <c r="J848" s="88"/>
      <c r="K848" s="88"/>
    </row>
    <row r="849" spans="1:11" ht="18">
      <c r="A849" s="260"/>
      <c r="B849" s="42"/>
      <c r="C849" s="260"/>
      <c r="D849" s="42"/>
      <c r="H849" s="88"/>
      <c r="I849" s="88"/>
      <c r="J849" s="88"/>
      <c r="K849" s="88"/>
    </row>
    <row r="850" spans="1:11" ht="18">
      <c r="A850" s="260"/>
      <c r="B850" s="42"/>
      <c r="C850" s="260"/>
      <c r="D850" s="42"/>
      <c r="H850" s="88"/>
      <c r="I850" s="88"/>
      <c r="J850" s="88"/>
      <c r="K850" s="88"/>
    </row>
    <row r="851" spans="1:11" ht="18">
      <c r="A851" s="260"/>
      <c r="B851" s="42"/>
      <c r="C851" s="260"/>
      <c r="D851" s="42"/>
      <c r="H851" s="88"/>
      <c r="I851" s="88"/>
      <c r="J851" s="88"/>
      <c r="K851" s="88"/>
    </row>
    <row r="852" spans="1:11" ht="18">
      <c r="A852" s="260"/>
      <c r="B852" s="42"/>
      <c r="C852" s="260"/>
      <c r="D852" s="42"/>
      <c r="H852" s="88"/>
      <c r="I852" s="88"/>
      <c r="J852" s="88"/>
      <c r="K852" s="88"/>
    </row>
    <row r="853" spans="1:11" ht="18">
      <c r="A853" s="260"/>
      <c r="B853" s="42"/>
      <c r="C853" s="260"/>
      <c r="D853" s="42"/>
      <c r="H853" s="88"/>
      <c r="I853" s="88"/>
      <c r="J853" s="88"/>
      <c r="K853" s="88"/>
    </row>
    <row r="854" spans="1:11" ht="18">
      <c r="A854" s="260"/>
      <c r="B854" s="42"/>
      <c r="C854" s="260"/>
      <c r="D854" s="42"/>
      <c r="H854" s="88"/>
      <c r="I854" s="88"/>
      <c r="J854" s="88"/>
      <c r="K854" s="88"/>
    </row>
    <row r="855" spans="1:11" ht="18">
      <c r="A855" s="260"/>
      <c r="B855" s="42"/>
      <c r="C855" s="260"/>
      <c r="D855" s="42"/>
      <c r="H855" s="88"/>
      <c r="I855" s="88"/>
      <c r="J855" s="88"/>
      <c r="K855" s="88"/>
    </row>
    <row r="856" spans="1:11" ht="18">
      <c r="A856" s="260"/>
      <c r="B856" s="42"/>
      <c r="C856" s="260"/>
      <c r="D856" s="42"/>
      <c r="H856" s="88"/>
      <c r="I856" s="88"/>
      <c r="J856" s="88"/>
      <c r="K856" s="88"/>
    </row>
    <row r="857" spans="1:11" ht="18">
      <c r="A857" s="260"/>
      <c r="B857" s="42"/>
      <c r="C857" s="260"/>
      <c r="D857" s="42"/>
      <c r="H857" s="88"/>
      <c r="I857" s="88"/>
      <c r="J857" s="88"/>
      <c r="K857" s="88"/>
    </row>
    <row r="858" spans="1:11" ht="18">
      <c r="A858" s="260"/>
      <c r="B858" s="42"/>
      <c r="C858" s="260"/>
      <c r="D858" s="42"/>
      <c r="H858" s="88"/>
      <c r="I858" s="88"/>
      <c r="J858" s="88"/>
      <c r="K858" s="88"/>
    </row>
    <row r="859" spans="1:11" ht="18">
      <c r="A859" s="260"/>
      <c r="B859" s="42"/>
      <c r="C859" s="260"/>
      <c r="D859" s="42"/>
      <c r="H859" s="88"/>
      <c r="I859" s="88"/>
      <c r="J859" s="88"/>
      <c r="K859" s="88"/>
    </row>
    <row r="860" spans="1:11" ht="18">
      <c r="A860" s="260"/>
      <c r="B860" s="42"/>
      <c r="C860" s="260"/>
      <c r="D860" s="42"/>
      <c r="H860" s="88"/>
      <c r="I860" s="88"/>
      <c r="J860" s="88"/>
      <c r="K860" s="88"/>
    </row>
    <row r="861" spans="1:11" ht="18">
      <c r="A861" s="260"/>
      <c r="B861" s="42"/>
      <c r="C861" s="260"/>
      <c r="D861" s="42"/>
      <c r="H861" s="88"/>
      <c r="I861" s="88"/>
      <c r="J861" s="88"/>
      <c r="K861" s="88"/>
    </row>
    <row r="862" spans="1:11" ht="18">
      <c r="A862" s="260"/>
      <c r="B862" s="42"/>
      <c r="C862" s="260"/>
      <c r="D862" s="42"/>
      <c r="H862" s="88"/>
      <c r="I862" s="88"/>
      <c r="J862" s="88"/>
      <c r="K862" s="88"/>
    </row>
    <row r="863" spans="1:11" ht="18">
      <c r="A863" s="260"/>
      <c r="B863" s="42"/>
      <c r="C863" s="260"/>
      <c r="D863" s="42"/>
      <c r="H863" s="88"/>
      <c r="I863" s="88"/>
      <c r="J863" s="88"/>
      <c r="K863" s="88"/>
    </row>
    <row r="864" spans="1:11" ht="18">
      <c r="A864" s="260"/>
      <c r="B864" s="42"/>
      <c r="C864" s="260"/>
      <c r="D864" s="42"/>
      <c r="H864" s="88"/>
      <c r="I864" s="88"/>
      <c r="J864" s="88"/>
      <c r="K864" s="88"/>
    </row>
    <row r="865" spans="1:11" ht="18">
      <c r="A865" s="260"/>
      <c r="B865" s="42"/>
      <c r="C865" s="260"/>
      <c r="D865" s="42"/>
      <c r="H865" s="88"/>
      <c r="I865" s="88"/>
      <c r="J865" s="88"/>
      <c r="K865" s="88"/>
    </row>
    <row r="866" spans="1:11" ht="18">
      <c r="A866" s="260"/>
      <c r="B866" s="42"/>
      <c r="C866" s="260"/>
      <c r="D866" s="42"/>
      <c r="H866" s="88"/>
      <c r="I866" s="88"/>
      <c r="J866" s="88"/>
      <c r="K866" s="88"/>
    </row>
    <row r="867" spans="1:11" ht="18">
      <c r="A867" s="260"/>
      <c r="B867" s="42"/>
      <c r="C867" s="260"/>
      <c r="D867" s="42"/>
      <c r="H867" s="88"/>
      <c r="I867" s="88"/>
      <c r="J867" s="88"/>
      <c r="K867" s="88"/>
    </row>
    <row r="868" spans="1:11" ht="18">
      <c r="A868" s="260"/>
      <c r="B868" s="42"/>
      <c r="C868" s="260"/>
      <c r="D868" s="42"/>
      <c r="H868" s="88"/>
      <c r="I868" s="88"/>
      <c r="J868" s="88"/>
      <c r="K868" s="88"/>
    </row>
    <row r="869" spans="1:11" ht="18">
      <c r="A869" s="260"/>
      <c r="B869" s="42"/>
      <c r="C869" s="260"/>
      <c r="D869" s="42"/>
      <c r="H869" s="88"/>
      <c r="I869" s="88"/>
      <c r="J869" s="88"/>
      <c r="K869" s="88"/>
    </row>
    <row r="870" spans="1:11" ht="18">
      <c r="A870" s="260"/>
      <c r="B870" s="42"/>
      <c r="C870" s="260"/>
      <c r="D870" s="42"/>
      <c r="H870" s="88"/>
      <c r="I870" s="88"/>
      <c r="J870" s="88"/>
      <c r="K870" s="88"/>
    </row>
    <row r="871" spans="1:11" ht="18">
      <c r="A871" s="260"/>
      <c r="B871" s="42"/>
      <c r="C871" s="260"/>
      <c r="D871" s="42"/>
      <c r="H871" s="88"/>
      <c r="I871" s="88"/>
      <c r="J871" s="88"/>
      <c r="K871" s="88"/>
    </row>
    <row r="872" spans="1:11" ht="18">
      <c r="A872" s="260"/>
      <c r="B872" s="42"/>
      <c r="C872" s="260"/>
      <c r="D872" s="42"/>
      <c r="H872" s="88"/>
      <c r="I872" s="88"/>
      <c r="J872" s="88"/>
      <c r="K872" s="88"/>
    </row>
    <row r="873" spans="1:11" ht="18">
      <c r="A873" s="260"/>
      <c r="B873" s="42"/>
      <c r="C873" s="260"/>
      <c r="D873" s="42"/>
      <c r="H873" s="88"/>
      <c r="I873" s="88"/>
      <c r="J873" s="88"/>
      <c r="K873" s="88"/>
    </row>
    <row r="874" spans="1:11" ht="18">
      <c r="A874" s="260"/>
      <c r="B874" s="42"/>
      <c r="C874" s="260"/>
      <c r="D874" s="42"/>
      <c r="H874" s="88"/>
      <c r="I874" s="88"/>
      <c r="J874" s="88"/>
      <c r="K874" s="88"/>
    </row>
    <row r="875" spans="1:11" ht="18">
      <c r="A875" s="260"/>
      <c r="B875" s="42"/>
      <c r="C875" s="260"/>
      <c r="D875" s="42"/>
      <c r="H875" s="88"/>
      <c r="I875" s="88"/>
      <c r="J875" s="88"/>
      <c r="K875" s="88"/>
    </row>
    <row r="876" spans="1:11" ht="18">
      <c r="A876" s="260"/>
      <c r="B876" s="42"/>
      <c r="C876" s="260"/>
      <c r="D876" s="42"/>
      <c r="H876" s="88"/>
      <c r="I876" s="88"/>
      <c r="J876" s="88"/>
      <c r="K876" s="88"/>
    </row>
    <row r="877" spans="1:11" ht="18">
      <c r="A877" s="260"/>
      <c r="B877" s="42"/>
      <c r="C877" s="260"/>
      <c r="D877" s="42"/>
      <c r="H877" s="88"/>
      <c r="I877" s="88"/>
      <c r="J877" s="88"/>
      <c r="K877" s="88"/>
    </row>
    <row r="878" spans="1:11" ht="18">
      <c r="A878" s="260"/>
      <c r="B878" s="42"/>
      <c r="C878" s="260"/>
      <c r="D878" s="42"/>
      <c r="H878" s="88"/>
      <c r="I878" s="88"/>
      <c r="J878" s="88"/>
      <c r="K878" s="88"/>
    </row>
    <row r="879" spans="1:11" ht="18">
      <c r="A879" s="260"/>
      <c r="B879" s="42"/>
      <c r="C879" s="260"/>
      <c r="D879" s="42"/>
      <c r="H879" s="88"/>
      <c r="I879" s="88"/>
      <c r="J879" s="88"/>
      <c r="K879" s="88"/>
    </row>
    <row r="880" spans="1:11" ht="18">
      <c r="A880" s="260"/>
      <c r="B880" s="42"/>
      <c r="C880" s="260"/>
      <c r="D880" s="42"/>
      <c r="H880" s="88"/>
      <c r="I880" s="88"/>
      <c r="J880" s="88"/>
      <c r="K880" s="88"/>
    </row>
    <row r="881" spans="1:11" ht="18">
      <c r="A881" s="260"/>
      <c r="B881" s="42"/>
      <c r="C881" s="260"/>
      <c r="D881" s="42"/>
      <c r="H881" s="88"/>
      <c r="I881" s="88"/>
      <c r="J881" s="88"/>
      <c r="K881" s="88"/>
    </row>
    <row r="882" spans="1:11" ht="18">
      <c r="A882" s="260"/>
      <c r="B882" s="42"/>
      <c r="C882" s="260"/>
      <c r="D882" s="42"/>
      <c r="H882" s="88"/>
      <c r="I882" s="88"/>
      <c r="J882" s="88"/>
      <c r="K882" s="88"/>
    </row>
    <row r="883" spans="1:11" ht="18">
      <c r="A883" s="260"/>
      <c r="B883" s="42"/>
      <c r="C883" s="260"/>
      <c r="D883" s="42"/>
      <c r="H883" s="88"/>
      <c r="I883" s="88"/>
      <c r="J883" s="88"/>
      <c r="K883" s="88"/>
    </row>
    <row r="884" spans="1:11" ht="18">
      <c r="A884" s="260"/>
      <c r="B884" s="42"/>
      <c r="C884" s="260"/>
      <c r="D884" s="42"/>
      <c r="H884" s="88"/>
      <c r="I884" s="88"/>
      <c r="J884" s="88"/>
      <c r="K884" s="88"/>
    </row>
    <row r="885" spans="1:11" ht="18">
      <c r="A885" s="260"/>
      <c r="B885" s="42"/>
      <c r="C885" s="260"/>
      <c r="D885" s="42"/>
      <c r="H885" s="88"/>
      <c r="I885" s="88"/>
      <c r="J885" s="88"/>
      <c r="K885" s="88"/>
    </row>
    <row r="886" spans="1:11" ht="18">
      <c r="A886" s="260"/>
      <c r="B886" s="42"/>
      <c r="C886" s="260"/>
      <c r="D886" s="42"/>
      <c r="H886" s="88"/>
      <c r="I886" s="88"/>
      <c r="J886" s="88"/>
      <c r="K886" s="88"/>
    </row>
    <row r="887" spans="1:11" ht="18">
      <c r="A887" s="260"/>
      <c r="B887" s="42"/>
      <c r="C887" s="260"/>
      <c r="D887" s="42"/>
      <c r="H887" s="88"/>
      <c r="I887" s="88"/>
      <c r="J887" s="88"/>
      <c r="K887" s="88"/>
    </row>
    <row r="888" spans="1:11" ht="18">
      <c r="A888" s="260"/>
      <c r="B888" s="42"/>
      <c r="C888" s="260"/>
      <c r="D888" s="42"/>
      <c r="H888" s="88"/>
      <c r="I888" s="88"/>
      <c r="J888" s="88"/>
      <c r="K888" s="88"/>
    </row>
    <row r="889" spans="1:11" ht="18">
      <c r="A889" s="260"/>
      <c r="B889" s="42"/>
      <c r="C889" s="260"/>
      <c r="D889" s="42"/>
      <c r="H889" s="88"/>
      <c r="I889" s="88"/>
      <c r="J889" s="88"/>
      <c r="K889" s="88"/>
    </row>
    <row r="890" spans="1:11" ht="18">
      <c r="A890" s="260"/>
      <c r="B890" s="42"/>
      <c r="C890" s="260"/>
      <c r="D890" s="42"/>
      <c r="H890" s="88"/>
      <c r="I890" s="88"/>
      <c r="J890" s="88"/>
      <c r="K890" s="88"/>
    </row>
    <row r="891" spans="1:11" ht="18">
      <c r="A891" s="260"/>
      <c r="B891" s="42"/>
      <c r="C891" s="260"/>
      <c r="D891" s="42"/>
      <c r="H891" s="88"/>
      <c r="I891" s="88"/>
      <c r="J891" s="88"/>
      <c r="K891" s="88"/>
    </row>
    <row r="892" spans="1:11" ht="18">
      <c r="A892" s="260"/>
      <c r="B892" s="42"/>
      <c r="C892" s="260"/>
      <c r="D892" s="42"/>
      <c r="H892" s="88"/>
      <c r="I892" s="88"/>
      <c r="J892" s="88"/>
      <c r="K892" s="88"/>
    </row>
    <row r="893" spans="1:11" ht="18">
      <c r="A893" s="260"/>
      <c r="B893" s="42"/>
      <c r="C893" s="260"/>
      <c r="D893" s="42"/>
      <c r="H893" s="88"/>
      <c r="I893" s="88"/>
      <c r="J893" s="88"/>
      <c r="K893" s="88"/>
    </row>
    <row r="894" spans="1:11" ht="18">
      <c r="A894" s="260"/>
      <c r="B894" s="42"/>
      <c r="C894" s="260"/>
      <c r="D894" s="42"/>
      <c r="H894" s="88"/>
      <c r="I894" s="88"/>
      <c r="J894" s="88"/>
      <c r="K894" s="88"/>
    </row>
    <row r="895" spans="1:11" ht="18">
      <c r="A895" s="260"/>
      <c r="B895" s="42"/>
      <c r="C895" s="260"/>
      <c r="D895" s="42"/>
      <c r="H895" s="88"/>
      <c r="I895" s="88"/>
      <c r="J895" s="88"/>
      <c r="K895" s="88"/>
    </row>
    <row r="896" spans="1:11" ht="18">
      <c r="A896" s="260"/>
      <c r="B896" s="42"/>
      <c r="C896" s="260"/>
      <c r="D896" s="42"/>
      <c r="H896" s="88"/>
      <c r="I896" s="88"/>
      <c r="J896" s="88"/>
      <c r="K896" s="88"/>
    </row>
    <row r="897" spans="1:11" ht="18">
      <c r="A897" s="260"/>
      <c r="B897" s="42"/>
      <c r="C897" s="260"/>
      <c r="D897" s="42"/>
      <c r="H897" s="88"/>
      <c r="I897" s="88"/>
      <c r="J897" s="88"/>
      <c r="K897" s="88"/>
    </row>
    <row r="898" spans="1:11" ht="18">
      <c r="A898" s="260"/>
      <c r="B898" s="42"/>
      <c r="C898" s="260"/>
      <c r="D898" s="42"/>
      <c r="H898" s="88"/>
      <c r="I898" s="88"/>
      <c r="J898" s="88"/>
      <c r="K898" s="88"/>
    </row>
    <row r="899" spans="1:11" ht="18">
      <c r="A899" s="260"/>
      <c r="B899" s="42"/>
      <c r="C899" s="260"/>
      <c r="D899" s="42"/>
      <c r="H899" s="88"/>
      <c r="I899" s="88"/>
      <c r="J899" s="88"/>
      <c r="K899" s="88"/>
    </row>
    <row r="900" spans="1:11" ht="18">
      <c r="A900" s="260"/>
      <c r="B900" s="42"/>
      <c r="C900" s="260"/>
      <c r="D900" s="42"/>
      <c r="H900" s="88"/>
      <c r="I900" s="88"/>
      <c r="J900" s="88"/>
      <c r="K900" s="88"/>
    </row>
    <row r="901" spans="1:11" ht="18">
      <c r="A901" s="260"/>
      <c r="B901" s="42"/>
      <c r="C901" s="260"/>
      <c r="D901" s="42"/>
      <c r="H901" s="88"/>
      <c r="I901" s="88"/>
      <c r="J901" s="88"/>
      <c r="K901" s="88"/>
    </row>
    <row r="902" spans="1:11" ht="18">
      <c r="A902" s="260"/>
      <c r="B902" s="42"/>
      <c r="C902" s="260"/>
      <c r="D902" s="42"/>
      <c r="H902" s="88"/>
      <c r="I902" s="88"/>
      <c r="J902" s="88"/>
      <c r="K902" s="88"/>
    </row>
    <row r="903" spans="1:11" ht="18">
      <c r="A903" s="260"/>
      <c r="B903" s="42"/>
      <c r="C903" s="260"/>
      <c r="D903" s="42"/>
      <c r="H903" s="88"/>
      <c r="I903" s="88"/>
      <c r="J903" s="88"/>
      <c r="K903" s="88"/>
    </row>
    <row r="904" spans="1:11" ht="18">
      <c r="A904" s="260"/>
      <c r="B904" s="42"/>
      <c r="C904" s="260"/>
      <c r="D904" s="42"/>
      <c r="H904" s="88"/>
      <c r="I904" s="88"/>
      <c r="J904" s="88"/>
      <c r="K904" s="88"/>
    </row>
    <row r="905" spans="1:11" ht="18">
      <c r="A905" s="260"/>
      <c r="B905" s="42"/>
      <c r="C905" s="260"/>
      <c r="D905" s="42"/>
      <c r="H905" s="88"/>
      <c r="I905" s="88"/>
      <c r="J905" s="88"/>
      <c r="K905" s="88"/>
    </row>
    <row r="906" spans="1:11" ht="18">
      <c r="A906" s="260"/>
      <c r="B906" s="42"/>
      <c r="C906" s="260"/>
      <c r="D906" s="42"/>
      <c r="H906" s="88"/>
      <c r="I906" s="88"/>
      <c r="J906" s="88"/>
      <c r="K906" s="88"/>
    </row>
    <row r="907" spans="1:11" ht="18">
      <c r="A907" s="260"/>
      <c r="B907" s="42"/>
      <c r="C907" s="260"/>
      <c r="D907" s="42"/>
      <c r="H907" s="88"/>
      <c r="I907" s="88"/>
      <c r="J907" s="88"/>
      <c r="K907" s="88"/>
    </row>
    <row r="908" spans="1:11" ht="18">
      <c r="A908" s="260"/>
      <c r="B908" s="42"/>
      <c r="C908" s="260"/>
      <c r="D908" s="42"/>
      <c r="H908" s="88"/>
      <c r="I908" s="88"/>
      <c r="J908" s="88"/>
      <c r="K908" s="88"/>
    </row>
    <row r="909" spans="1:11" ht="18">
      <c r="A909" s="260"/>
      <c r="B909" s="42"/>
      <c r="C909" s="260"/>
      <c r="D909" s="42"/>
      <c r="H909" s="88"/>
      <c r="I909" s="88"/>
      <c r="J909" s="88"/>
      <c r="K909" s="88"/>
    </row>
    <row r="910" spans="1:11" ht="18">
      <c r="A910" s="260"/>
      <c r="B910" s="42"/>
      <c r="C910" s="260"/>
      <c r="D910" s="42"/>
      <c r="H910" s="88"/>
      <c r="I910" s="88"/>
      <c r="J910" s="88"/>
      <c r="K910" s="88"/>
    </row>
    <row r="911" spans="1:11" ht="18">
      <c r="A911" s="260"/>
      <c r="B911" s="42"/>
      <c r="C911" s="260"/>
      <c r="D911" s="42"/>
      <c r="H911" s="88"/>
      <c r="I911" s="88"/>
      <c r="J911" s="88"/>
      <c r="K911" s="88"/>
    </row>
    <row r="912" spans="1:11" ht="18">
      <c r="A912" s="260"/>
      <c r="B912" s="42"/>
      <c r="C912" s="260"/>
      <c r="D912" s="42"/>
      <c r="H912" s="88"/>
      <c r="I912" s="88"/>
      <c r="J912" s="88"/>
      <c r="K912" s="88"/>
    </row>
    <row r="913" spans="1:11" ht="18">
      <c r="A913" s="260"/>
      <c r="B913" s="42"/>
      <c r="C913" s="260"/>
      <c r="D913" s="42"/>
      <c r="H913" s="88"/>
      <c r="I913" s="88"/>
      <c r="J913" s="88"/>
      <c r="K913" s="88"/>
    </row>
    <row r="914" spans="1:11" ht="18">
      <c r="A914" s="260"/>
      <c r="B914" s="42"/>
      <c r="C914" s="260"/>
      <c r="D914" s="42"/>
      <c r="H914" s="88"/>
      <c r="I914" s="88"/>
      <c r="J914" s="88"/>
      <c r="K914" s="88"/>
    </row>
    <row r="915" spans="1:11" ht="18">
      <c r="A915" s="260"/>
      <c r="B915" s="42"/>
      <c r="C915" s="260"/>
      <c r="D915" s="42"/>
      <c r="H915" s="88"/>
      <c r="I915" s="88"/>
      <c r="J915" s="88"/>
      <c r="K915" s="88"/>
    </row>
    <row r="916" spans="1:11" ht="18">
      <c r="A916" s="260"/>
      <c r="B916" s="42"/>
      <c r="C916" s="260"/>
      <c r="D916" s="42"/>
      <c r="H916" s="88"/>
      <c r="I916" s="88"/>
      <c r="J916" s="88"/>
      <c r="K916" s="88"/>
    </row>
    <row r="917" spans="1:11" ht="18">
      <c r="A917" s="260"/>
      <c r="B917" s="42"/>
      <c r="C917" s="260"/>
      <c r="D917" s="42"/>
      <c r="H917" s="88"/>
      <c r="I917" s="88"/>
      <c r="J917" s="88"/>
      <c r="K917" s="88"/>
    </row>
    <row r="918" spans="1:11" ht="18">
      <c r="A918" s="260"/>
      <c r="B918" s="42"/>
      <c r="C918" s="260"/>
      <c r="D918" s="42"/>
      <c r="H918" s="88"/>
      <c r="I918" s="88"/>
      <c r="J918" s="88"/>
      <c r="K918" s="88"/>
    </row>
    <row r="919" spans="1:11" ht="18">
      <c r="A919" s="260"/>
      <c r="B919" s="42"/>
      <c r="C919" s="260"/>
      <c r="D919" s="42"/>
      <c r="H919" s="88"/>
      <c r="I919" s="88"/>
      <c r="J919" s="88"/>
      <c r="K919" s="88"/>
    </row>
    <row r="920" spans="1:11" ht="18">
      <c r="A920" s="260"/>
      <c r="B920" s="42"/>
      <c r="C920" s="260"/>
      <c r="D920" s="42"/>
      <c r="H920" s="88"/>
      <c r="I920" s="88"/>
      <c r="J920" s="88"/>
      <c r="K920" s="88"/>
    </row>
    <row r="921" spans="1:11" ht="18">
      <c r="A921" s="260"/>
      <c r="B921" s="42"/>
      <c r="C921" s="260"/>
      <c r="D921" s="42"/>
      <c r="H921" s="88"/>
      <c r="I921" s="88"/>
      <c r="J921" s="88"/>
      <c r="K921" s="88"/>
    </row>
    <row r="922" spans="1:11" ht="18">
      <c r="A922" s="260"/>
      <c r="B922" s="42"/>
      <c r="C922" s="260"/>
      <c r="D922" s="42"/>
      <c r="H922" s="88"/>
      <c r="I922" s="88"/>
      <c r="J922" s="88"/>
      <c r="K922" s="88"/>
    </row>
    <row r="923" spans="1:11" ht="18">
      <c r="A923" s="260"/>
      <c r="B923" s="42"/>
      <c r="C923" s="260"/>
      <c r="D923" s="42"/>
      <c r="H923" s="88"/>
      <c r="I923" s="88"/>
      <c r="J923" s="88"/>
      <c r="K923" s="88"/>
    </row>
    <row r="924" spans="1:11" ht="18">
      <c r="A924" s="260"/>
      <c r="B924" s="42"/>
      <c r="C924" s="260"/>
      <c r="D924" s="42"/>
      <c r="H924" s="88"/>
      <c r="I924" s="88"/>
      <c r="J924" s="88"/>
      <c r="K924" s="88"/>
    </row>
    <row r="925" spans="1:11" ht="18">
      <c r="A925" s="260"/>
      <c r="B925" s="42"/>
      <c r="C925" s="260"/>
      <c r="D925" s="42"/>
      <c r="H925" s="88"/>
      <c r="I925" s="88"/>
      <c r="J925" s="88"/>
      <c r="K925" s="88"/>
    </row>
    <row r="926" spans="1:11" ht="18">
      <c r="A926" s="260"/>
      <c r="B926" s="42"/>
      <c r="C926" s="260"/>
      <c r="D926" s="42"/>
      <c r="H926" s="88"/>
      <c r="I926" s="88"/>
      <c r="J926" s="88"/>
      <c r="K926" s="88"/>
    </row>
    <row r="927" spans="1:11" ht="18">
      <c r="A927" s="260"/>
      <c r="B927" s="42"/>
      <c r="C927" s="260"/>
      <c r="D927" s="42"/>
      <c r="H927" s="88"/>
      <c r="I927" s="88"/>
      <c r="J927" s="88"/>
      <c r="K927" s="88"/>
    </row>
    <row r="928" spans="1:11" ht="18">
      <c r="A928" s="260"/>
      <c r="B928" s="42"/>
      <c r="C928" s="260"/>
      <c r="D928" s="42"/>
      <c r="H928" s="88"/>
      <c r="I928" s="88"/>
      <c r="J928" s="88"/>
      <c r="K928" s="88"/>
    </row>
    <row r="929" spans="1:11" ht="18">
      <c r="A929" s="260"/>
      <c r="B929" s="42"/>
      <c r="C929" s="260"/>
      <c r="D929" s="42"/>
      <c r="H929" s="88"/>
      <c r="I929" s="88"/>
      <c r="J929" s="88"/>
      <c r="K929" s="88"/>
    </row>
    <row r="930" spans="1:11" ht="18">
      <c r="A930" s="260"/>
      <c r="B930" s="42"/>
      <c r="C930" s="260"/>
      <c r="D930" s="42"/>
      <c r="H930" s="88"/>
      <c r="I930" s="88"/>
      <c r="J930" s="88"/>
      <c r="K930" s="88"/>
    </row>
    <row r="931" spans="1:11" ht="18">
      <c r="A931" s="260"/>
      <c r="B931" s="42"/>
      <c r="C931" s="260"/>
      <c r="D931" s="42"/>
      <c r="H931" s="88"/>
      <c r="I931" s="88"/>
      <c r="J931" s="88"/>
      <c r="K931" s="88"/>
    </row>
    <row r="932" spans="1:11" ht="18">
      <c r="A932" s="260"/>
      <c r="B932" s="42"/>
      <c r="C932" s="260"/>
      <c r="D932" s="42"/>
      <c r="H932" s="88"/>
      <c r="I932" s="88"/>
      <c r="J932" s="88"/>
      <c r="K932" s="88"/>
    </row>
    <row r="933" spans="1:11" ht="18">
      <c r="A933" s="260"/>
      <c r="B933" s="42"/>
      <c r="C933" s="260"/>
      <c r="D933" s="42"/>
      <c r="H933" s="88"/>
      <c r="I933" s="88"/>
      <c r="J933" s="88"/>
      <c r="K933" s="88"/>
    </row>
    <row r="934" spans="1:11" ht="18">
      <c r="A934" s="260"/>
      <c r="B934" s="42"/>
      <c r="C934" s="260"/>
      <c r="D934" s="42"/>
      <c r="H934" s="88"/>
      <c r="I934" s="88"/>
      <c r="J934" s="88"/>
      <c r="K934" s="88"/>
    </row>
    <row r="935" spans="1:11" ht="18">
      <c r="A935" s="260"/>
      <c r="B935" s="42"/>
      <c r="C935" s="260"/>
      <c r="D935" s="42"/>
      <c r="H935" s="88"/>
      <c r="I935" s="88"/>
      <c r="J935" s="88"/>
      <c r="K935" s="88"/>
    </row>
    <row r="936" spans="1:11" ht="18">
      <c r="A936" s="260"/>
      <c r="B936" s="42"/>
      <c r="C936" s="260"/>
      <c r="D936" s="42"/>
      <c r="H936" s="88"/>
      <c r="I936" s="88"/>
      <c r="J936" s="88"/>
      <c r="K936" s="88"/>
    </row>
    <row r="937" spans="1:11" ht="18">
      <c r="A937" s="260"/>
      <c r="B937" s="42"/>
      <c r="C937" s="260"/>
      <c r="D937" s="42"/>
      <c r="H937" s="88"/>
      <c r="I937" s="88"/>
      <c r="J937" s="88"/>
      <c r="K937" s="88"/>
    </row>
    <row r="938" spans="1:11" ht="18">
      <c r="A938" s="260"/>
      <c r="B938" s="42"/>
      <c r="C938" s="260"/>
      <c r="D938" s="42"/>
      <c r="H938" s="88"/>
      <c r="I938" s="88"/>
      <c r="J938" s="88"/>
      <c r="K938" s="88"/>
    </row>
    <row r="939" spans="1:11" ht="18">
      <c r="A939" s="260"/>
      <c r="B939" s="42"/>
      <c r="C939" s="260"/>
      <c r="D939" s="42"/>
      <c r="H939" s="88"/>
      <c r="I939" s="88"/>
      <c r="J939" s="88"/>
      <c r="K939" s="88"/>
    </row>
    <row r="940" spans="1:11" ht="18">
      <c r="A940" s="260"/>
      <c r="B940" s="42"/>
      <c r="C940" s="260"/>
      <c r="D940" s="42"/>
      <c r="H940" s="88"/>
      <c r="I940" s="88"/>
      <c r="J940" s="88"/>
      <c r="K940" s="88"/>
    </row>
    <row r="941" spans="1:11" ht="18">
      <c r="A941" s="260"/>
      <c r="B941" s="42"/>
      <c r="C941" s="260"/>
      <c r="D941" s="42"/>
      <c r="H941" s="88"/>
      <c r="I941" s="88"/>
      <c r="J941" s="88"/>
      <c r="K941" s="88"/>
    </row>
    <row r="942" spans="1:11" ht="18">
      <c r="A942" s="260"/>
      <c r="B942" s="42"/>
      <c r="C942" s="260"/>
      <c r="D942" s="42"/>
      <c r="H942" s="88"/>
      <c r="I942" s="88"/>
      <c r="J942" s="88"/>
      <c r="K942" s="88"/>
    </row>
    <row r="943" spans="1:11" ht="18">
      <c r="A943" s="260"/>
      <c r="B943" s="42"/>
      <c r="C943" s="260"/>
      <c r="D943" s="42"/>
      <c r="H943" s="88"/>
      <c r="I943" s="88"/>
      <c r="J943" s="88"/>
      <c r="K943" s="88"/>
    </row>
    <row r="944" spans="1:11" ht="18">
      <c r="A944" s="260"/>
      <c r="B944" s="42"/>
      <c r="C944" s="260"/>
      <c r="D944" s="42"/>
      <c r="H944" s="88"/>
      <c r="I944" s="88"/>
      <c r="J944" s="88"/>
      <c r="K944" s="88"/>
    </row>
    <row r="945" spans="1:11" ht="18">
      <c r="A945" s="260"/>
      <c r="B945" s="42"/>
      <c r="C945" s="260"/>
      <c r="D945" s="42"/>
      <c r="H945" s="88"/>
      <c r="I945" s="88"/>
      <c r="J945" s="88"/>
      <c r="K945" s="88"/>
    </row>
    <row r="946" spans="1:11" ht="18">
      <c r="A946" s="260"/>
      <c r="B946" s="42"/>
      <c r="C946" s="260"/>
      <c r="D946" s="42"/>
      <c r="H946" s="88"/>
      <c r="I946" s="88"/>
      <c r="J946" s="88"/>
      <c r="K946" s="88"/>
    </row>
    <row r="947" spans="1:11" ht="18">
      <c r="A947" s="260"/>
      <c r="B947" s="42"/>
      <c r="C947" s="260"/>
      <c r="D947" s="42"/>
      <c r="H947" s="88"/>
      <c r="I947" s="88"/>
      <c r="J947" s="88"/>
      <c r="K947" s="88"/>
    </row>
    <row r="948" spans="1:11" ht="18">
      <c r="A948" s="260"/>
      <c r="B948" s="42"/>
      <c r="C948" s="260"/>
      <c r="D948" s="42"/>
      <c r="H948" s="88"/>
      <c r="I948" s="88"/>
      <c r="J948" s="88"/>
      <c r="K948" s="88"/>
    </row>
    <row r="949" spans="1:11" ht="18">
      <c r="A949" s="260"/>
      <c r="B949" s="42"/>
      <c r="C949" s="260"/>
      <c r="D949" s="42"/>
      <c r="H949" s="88"/>
      <c r="I949" s="88"/>
      <c r="J949" s="88"/>
      <c r="K949" s="88"/>
    </row>
    <row r="950" spans="1:11" ht="18">
      <c r="A950" s="260"/>
      <c r="B950" s="42"/>
      <c r="C950" s="260"/>
      <c r="D950" s="42"/>
      <c r="H950" s="88"/>
      <c r="I950" s="88"/>
      <c r="J950" s="88"/>
      <c r="K950" s="88"/>
    </row>
    <row r="951" spans="1:11" ht="18">
      <c r="A951" s="260"/>
      <c r="B951" s="42"/>
      <c r="C951" s="260"/>
      <c r="D951" s="42"/>
      <c r="H951" s="88"/>
      <c r="I951" s="88"/>
      <c r="J951" s="88"/>
      <c r="K951" s="88"/>
    </row>
    <row r="952" spans="1:11" ht="18">
      <c r="A952" s="260"/>
      <c r="B952" s="42"/>
      <c r="C952" s="260"/>
      <c r="D952" s="42"/>
      <c r="H952" s="88"/>
      <c r="I952" s="88"/>
      <c r="J952" s="88"/>
      <c r="K952" s="88"/>
    </row>
    <row r="953" spans="1:11" ht="18">
      <c r="A953" s="260"/>
      <c r="B953" s="42"/>
      <c r="C953" s="260"/>
      <c r="D953" s="42"/>
      <c r="H953" s="88"/>
      <c r="I953" s="88"/>
      <c r="J953" s="88"/>
      <c r="K953" s="88"/>
    </row>
    <row r="954" spans="1:11" ht="18">
      <c r="A954" s="260"/>
      <c r="B954" s="42"/>
      <c r="C954" s="260"/>
      <c r="D954" s="42"/>
      <c r="H954" s="88"/>
      <c r="I954" s="88"/>
      <c r="J954" s="88"/>
      <c r="K954" s="88"/>
    </row>
    <row r="955" spans="1:11" ht="18">
      <c r="A955" s="260"/>
      <c r="B955" s="42"/>
      <c r="C955" s="260"/>
      <c r="D955" s="42"/>
      <c r="H955" s="88"/>
      <c r="I955" s="88"/>
      <c r="J955" s="88"/>
      <c r="K955" s="88"/>
    </row>
    <row r="956" spans="1:11" ht="18">
      <c r="A956" s="260"/>
      <c r="B956" s="42"/>
      <c r="C956" s="260"/>
      <c r="D956" s="42"/>
      <c r="H956" s="88"/>
      <c r="I956" s="88"/>
      <c r="J956" s="88"/>
      <c r="K956" s="88"/>
    </row>
    <row r="957" spans="1:11" ht="18">
      <c r="A957" s="260"/>
      <c r="B957" s="42"/>
      <c r="C957" s="260"/>
      <c r="D957" s="42"/>
      <c r="H957" s="88"/>
      <c r="I957" s="88"/>
      <c r="J957" s="88"/>
      <c r="K957" s="88"/>
    </row>
    <row r="958" spans="1:11" ht="18">
      <c r="A958" s="260"/>
      <c r="B958" s="42"/>
      <c r="C958" s="260"/>
      <c r="D958" s="42"/>
      <c r="H958" s="88"/>
      <c r="I958" s="88"/>
      <c r="J958" s="88"/>
      <c r="K958" s="88"/>
    </row>
    <row r="959" spans="1:11" ht="18">
      <c r="A959" s="260"/>
      <c r="B959" s="42"/>
      <c r="C959" s="260"/>
      <c r="D959" s="42"/>
      <c r="H959" s="88"/>
      <c r="I959" s="88"/>
      <c r="J959" s="88"/>
      <c r="K959" s="88"/>
    </row>
    <row r="960" spans="1:11" ht="18">
      <c r="A960" s="260"/>
      <c r="B960" s="42"/>
      <c r="C960" s="260"/>
      <c r="D960" s="42"/>
      <c r="H960" s="88"/>
      <c r="I960" s="88"/>
      <c r="J960" s="88"/>
      <c r="K960" s="88"/>
    </row>
    <row r="961" spans="1:11" ht="18">
      <c r="A961" s="260"/>
      <c r="B961" s="42"/>
      <c r="C961" s="260"/>
      <c r="D961" s="42"/>
      <c r="H961" s="88"/>
      <c r="I961" s="88"/>
      <c r="J961" s="88"/>
      <c r="K961" s="88"/>
    </row>
    <row r="962" spans="1:11" ht="18">
      <c r="A962" s="260"/>
      <c r="B962" s="42"/>
      <c r="C962" s="260"/>
      <c r="D962" s="42"/>
      <c r="H962" s="88"/>
      <c r="I962" s="88"/>
      <c r="J962" s="88"/>
      <c r="K962" s="88"/>
    </row>
    <row r="963" spans="1:11" ht="18">
      <c r="A963" s="260"/>
      <c r="B963" s="42"/>
      <c r="C963" s="260"/>
      <c r="D963" s="42"/>
      <c r="H963" s="88"/>
      <c r="I963" s="88"/>
      <c r="J963" s="88"/>
      <c r="K963" s="88"/>
    </row>
    <row r="964" spans="1:11" ht="18">
      <c r="A964" s="260"/>
      <c r="B964" s="42"/>
      <c r="C964" s="260"/>
      <c r="D964" s="42"/>
      <c r="H964" s="88"/>
      <c r="I964" s="88"/>
      <c r="J964" s="88"/>
      <c r="K964" s="88"/>
    </row>
    <row r="965" spans="1:11" ht="18">
      <c r="A965" s="260"/>
      <c r="B965" s="42"/>
      <c r="C965" s="260"/>
      <c r="D965" s="42"/>
      <c r="H965" s="88"/>
      <c r="I965" s="88"/>
      <c r="J965" s="88"/>
      <c r="K965" s="88"/>
    </row>
    <row r="966" spans="1:11" ht="18">
      <c r="A966" s="260"/>
      <c r="B966" s="42"/>
      <c r="C966" s="260"/>
      <c r="D966" s="42"/>
      <c r="H966" s="88"/>
      <c r="I966" s="88"/>
      <c r="J966" s="88"/>
      <c r="K966" s="88"/>
    </row>
    <row r="967" spans="1:11" ht="18">
      <c r="A967" s="260"/>
      <c r="B967" s="42"/>
      <c r="C967" s="260"/>
      <c r="D967" s="42"/>
      <c r="H967" s="88"/>
      <c r="I967" s="88"/>
      <c r="J967" s="88"/>
      <c r="K967" s="88"/>
    </row>
    <row r="968" spans="1:11" ht="18">
      <c r="A968" s="260"/>
      <c r="B968" s="42"/>
      <c r="C968" s="260"/>
      <c r="D968" s="42"/>
      <c r="H968" s="88"/>
      <c r="I968" s="88"/>
      <c r="J968" s="88"/>
      <c r="K968" s="88"/>
    </row>
    <row r="969" spans="1:11" ht="18">
      <c r="A969" s="260"/>
      <c r="B969" s="42"/>
      <c r="C969" s="260"/>
      <c r="D969" s="42"/>
      <c r="H969" s="88"/>
      <c r="I969" s="88"/>
      <c r="J969" s="88"/>
      <c r="K969" s="88"/>
    </row>
    <row r="970" spans="1:11" ht="18">
      <c r="A970" s="260"/>
      <c r="B970" s="42"/>
      <c r="C970" s="260"/>
      <c r="D970" s="42"/>
      <c r="H970" s="88"/>
      <c r="I970" s="88"/>
      <c r="J970" s="88"/>
      <c r="K970" s="88"/>
    </row>
    <row r="971" spans="1:11" ht="18">
      <c r="A971" s="260"/>
      <c r="B971" s="42"/>
      <c r="C971" s="260"/>
      <c r="D971" s="42"/>
      <c r="H971" s="88"/>
      <c r="I971" s="88"/>
      <c r="J971" s="88"/>
      <c r="K971" s="88"/>
    </row>
    <row r="972" spans="1:11" ht="18">
      <c r="A972" s="260"/>
      <c r="B972" s="42"/>
      <c r="C972" s="260"/>
      <c r="D972" s="42"/>
      <c r="H972" s="88"/>
      <c r="I972" s="88"/>
      <c r="J972" s="88"/>
      <c r="K972" s="88"/>
    </row>
    <row r="973" spans="1:11" ht="18">
      <c r="A973" s="260"/>
      <c r="B973" s="42"/>
      <c r="C973" s="260"/>
      <c r="D973" s="42"/>
      <c r="H973" s="88"/>
      <c r="I973" s="88"/>
      <c r="J973" s="88"/>
      <c r="K973" s="88"/>
    </row>
    <row r="974" spans="1:11" ht="18">
      <c r="A974" s="260"/>
      <c r="B974" s="42"/>
      <c r="C974" s="260"/>
      <c r="D974" s="42"/>
      <c r="H974" s="88"/>
      <c r="I974" s="88"/>
      <c r="J974" s="88"/>
      <c r="K974" s="88"/>
    </row>
    <row r="975" spans="1:11" ht="18">
      <c r="A975" s="260"/>
      <c r="B975" s="42"/>
      <c r="C975" s="260"/>
      <c r="D975" s="42"/>
      <c r="H975" s="88"/>
      <c r="I975" s="88"/>
      <c r="J975" s="88"/>
      <c r="K975" s="88"/>
    </row>
    <row r="976" spans="1:11" ht="18">
      <c r="A976" s="260"/>
      <c r="B976" s="42"/>
      <c r="C976" s="260"/>
      <c r="D976" s="42"/>
      <c r="H976" s="88"/>
      <c r="I976" s="88"/>
      <c r="J976" s="88"/>
      <c r="K976" s="88"/>
    </row>
    <row r="977" spans="1:11" ht="18">
      <c r="A977" s="260"/>
      <c r="B977" s="42"/>
      <c r="C977" s="260"/>
      <c r="D977" s="42"/>
      <c r="H977" s="88"/>
      <c r="I977" s="88"/>
      <c r="J977" s="88"/>
      <c r="K977" s="88"/>
    </row>
    <row r="978" spans="1:11" ht="18">
      <c r="A978" s="260"/>
      <c r="B978" s="42"/>
      <c r="C978" s="260"/>
      <c r="D978" s="42"/>
      <c r="H978" s="88"/>
      <c r="I978" s="88"/>
      <c r="J978" s="88"/>
      <c r="K978" s="88"/>
    </row>
    <row r="979" spans="1:11" ht="18">
      <c r="A979" s="260"/>
      <c r="B979" s="42"/>
      <c r="C979" s="260"/>
      <c r="D979" s="42"/>
      <c r="H979" s="88"/>
      <c r="I979" s="88"/>
      <c r="J979" s="88"/>
      <c r="K979" s="88"/>
    </row>
    <row r="980" spans="1:11" ht="18">
      <c r="A980" s="260"/>
      <c r="B980" s="42"/>
      <c r="C980" s="260"/>
      <c r="D980" s="42"/>
      <c r="H980" s="88"/>
      <c r="I980" s="88"/>
      <c r="J980" s="88"/>
      <c r="K980" s="88"/>
    </row>
    <row r="981" spans="1:11" ht="18">
      <c r="A981" s="260"/>
      <c r="B981" s="42"/>
      <c r="C981" s="260"/>
      <c r="D981" s="42"/>
      <c r="H981" s="88"/>
      <c r="I981" s="88"/>
      <c r="J981" s="88"/>
      <c r="K981" s="88"/>
    </row>
    <row r="982" spans="1:11" ht="18">
      <c r="A982" s="260"/>
      <c r="B982" s="42"/>
      <c r="C982" s="260"/>
      <c r="D982" s="42"/>
      <c r="H982" s="88"/>
      <c r="I982" s="88"/>
      <c r="J982" s="88"/>
      <c r="K982" s="88"/>
    </row>
    <row r="983" spans="1:11" ht="18">
      <c r="A983" s="260"/>
      <c r="B983" s="42"/>
      <c r="C983" s="260"/>
      <c r="D983" s="42"/>
      <c r="H983" s="88"/>
      <c r="I983" s="88"/>
      <c r="J983" s="88"/>
      <c r="K983" s="88"/>
    </row>
    <row r="984" spans="1:11" ht="18">
      <c r="A984" s="260"/>
      <c r="B984" s="42"/>
      <c r="C984" s="260"/>
      <c r="D984" s="42"/>
      <c r="H984" s="88"/>
      <c r="I984" s="88"/>
      <c r="J984" s="88"/>
      <c r="K984" s="88"/>
    </row>
    <row r="985" spans="1:11" ht="18">
      <c r="A985" s="260"/>
      <c r="B985" s="42"/>
      <c r="C985" s="260"/>
      <c r="D985" s="42"/>
      <c r="H985" s="88"/>
      <c r="I985" s="88"/>
      <c r="J985" s="88"/>
      <c r="K985" s="88"/>
    </row>
    <row r="986" spans="1:11" ht="18">
      <c r="A986" s="260"/>
      <c r="B986" s="42"/>
      <c r="C986" s="260"/>
      <c r="D986" s="42"/>
      <c r="H986" s="88"/>
      <c r="I986" s="88"/>
      <c r="J986" s="88"/>
      <c r="K986" s="88"/>
    </row>
    <row r="987" spans="1:11" ht="18">
      <c r="A987" s="260"/>
      <c r="B987" s="42"/>
      <c r="C987" s="260"/>
      <c r="D987" s="42"/>
      <c r="H987" s="88"/>
      <c r="I987" s="88"/>
      <c r="J987" s="88"/>
      <c r="K987" s="88"/>
    </row>
    <row r="988" spans="1:11" ht="18">
      <c r="A988" s="260"/>
      <c r="B988" s="42"/>
      <c r="C988" s="260"/>
      <c r="D988" s="42"/>
      <c r="H988" s="88"/>
      <c r="I988" s="88"/>
      <c r="J988" s="88"/>
      <c r="K988" s="88"/>
    </row>
    <row r="989" spans="1:11" ht="18">
      <c r="A989" s="260"/>
      <c r="B989" s="42"/>
      <c r="C989" s="260"/>
      <c r="D989" s="42"/>
      <c r="H989" s="88"/>
      <c r="I989" s="88"/>
      <c r="J989" s="88"/>
      <c r="K989" s="88"/>
    </row>
    <row r="990" spans="1:11" ht="18">
      <c r="A990" s="260"/>
      <c r="B990" s="42"/>
      <c r="C990" s="260"/>
      <c r="D990" s="42"/>
      <c r="H990" s="88"/>
      <c r="I990" s="88"/>
      <c r="J990" s="88"/>
      <c r="K990" s="88"/>
    </row>
    <row r="991" spans="1:11" ht="18">
      <c r="A991" s="260"/>
      <c r="B991" s="42"/>
      <c r="C991" s="260"/>
      <c r="D991" s="42"/>
      <c r="H991" s="88"/>
      <c r="I991" s="88"/>
      <c r="J991" s="88"/>
      <c r="K991" s="88"/>
    </row>
    <row r="992" spans="1:11" ht="18">
      <c r="A992" s="260"/>
      <c r="B992" s="42"/>
      <c r="C992" s="260"/>
      <c r="D992" s="42"/>
      <c r="H992" s="88"/>
      <c r="I992" s="88"/>
      <c r="J992" s="88"/>
      <c r="K992" s="88"/>
    </row>
    <row r="993" spans="1:11" ht="18">
      <c r="A993" s="260"/>
      <c r="B993" s="42"/>
      <c r="C993" s="260"/>
      <c r="D993" s="42"/>
      <c r="H993" s="88"/>
      <c r="I993" s="88"/>
      <c r="J993" s="88"/>
      <c r="K993" s="88"/>
    </row>
    <row r="994" spans="1:11" ht="18">
      <c r="A994" s="260"/>
      <c r="B994" s="42"/>
      <c r="C994" s="260"/>
      <c r="D994" s="42"/>
      <c r="H994" s="88"/>
      <c r="I994" s="88"/>
      <c r="J994" s="88"/>
      <c r="K994" s="88"/>
    </row>
    <row r="995" spans="1:11" ht="18">
      <c r="A995" s="260"/>
      <c r="B995" s="42"/>
      <c r="C995" s="260"/>
      <c r="D995" s="42"/>
      <c r="H995" s="88"/>
      <c r="I995" s="88"/>
      <c r="J995" s="88"/>
      <c r="K995" s="88"/>
    </row>
    <row r="996" spans="1:11" ht="18">
      <c r="A996" s="260"/>
      <c r="B996" s="42"/>
      <c r="C996" s="260"/>
      <c r="D996" s="42"/>
      <c r="H996" s="88"/>
      <c r="I996" s="88"/>
      <c r="J996" s="88"/>
      <c r="K996" s="88"/>
    </row>
    <row r="997" spans="1:11" ht="18">
      <c r="A997" s="260"/>
      <c r="B997" s="42"/>
      <c r="C997" s="260"/>
      <c r="D997" s="42"/>
      <c r="H997" s="88"/>
      <c r="I997" s="88"/>
      <c r="J997" s="88"/>
      <c r="K997" s="88"/>
    </row>
    <row r="998" spans="1:11" ht="18">
      <c r="A998" s="260"/>
      <c r="B998" s="42"/>
      <c r="C998" s="260"/>
      <c r="D998" s="42"/>
      <c r="H998" s="88"/>
      <c r="I998" s="88"/>
      <c r="J998" s="88"/>
      <c r="K998" s="88"/>
    </row>
    <row r="999" spans="1:11" ht="18">
      <c r="A999" s="260"/>
      <c r="B999" s="42"/>
      <c r="C999" s="260"/>
      <c r="D999" s="42"/>
      <c r="H999" s="88"/>
      <c r="I999" s="88"/>
      <c r="J999" s="88"/>
      <c r="K999" s="88"/>
    </row>
    <row r="1000" spans="1:11" ht="18">
      <c r="A1000" s="260"/>
      <c r="B1000" s="42"/>
      <c r="C1000" s="260"/>
      <c r="D1000" s="42"/>
      <c r="H1000" s="88"/>
      <c r="I1000" s="88"/>
      <c r="J1000" s="88"/>
      <c r="K1000" s="88"/>
    </row>
  </sheetData>
  <sortState ref="H2:I718">
    <sortCondition ref="H2:H718"/>
  </sortState>
  <mergeCells count="4">
    <mergeCell ref="W2:X2"/>
    <mergeCell ref="Q2:R2"/>
    <mergeCell ref="S2:T2"/>
    <mergeCell ref="U2:V2"/>
  </mergeCells>
  <phoneticPr fontId="6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7</vt:i4>
      </vt:variant>
      <vt:variant>
        <vt:lpstr>Intervalli denominati</vt:lpstr>
      </vt:variant>
      <vt:variant>
        <vt:i4>30</vt:i4>
      </vt:variant>
    </vt:vector>
  </HeadingPairs>
  <TitlesOfParts>
    <vt:vector size="37" baseType="lpstr">
      <vt:lpstr>TITOLO DI ACCESSO</vt:lpstr>
      <vt:lpstr>TITOLI DI SERVIZIO</vt:lpstr>
      <vt:lpstr>ULTERIORI TITOLI DI SERVIZIO</vt:lpstr>
      <vt:lpstr>TITOLI DI STUDIO</vt:lpstr>
      <vt:lpstr>TITOLI ARTISTICO-PROFESSIONALI </vt:lpstr>
      <vt:lpstr>TOTALI</vt:lpstr>
      <vt:lpstr>Elenchi</vt:lpstr>
      <vt:lpstr>A_2015</vt:lpstr>
      <vt:lpstr>A_2016</vt:lpstr>
      <vt:lpstr>A_2017</vt:lpstr>
      <vt:lpstr>A_2018</vt:lpstr>
      <vt:lpstr>A_2019</vt:lpstr>
      <vt:lpstr>A_2020</vt:lpstr>
      <vt:lpstr>A_2021</vt:lpstr>
      <vt:lpstr>A_2022</vt:lpstr>
      <vt:lpstr>A_2023</vt:lpstr>
      <vt:lpstr>Batteria</vt:lpstr>
      <vt:lpstr>Composizione</vt:lpstr>
      <vt:lpstr>CONS_ITA</vt:lpstr>
      <vt:lpstr>Contratto</vt:lpstr>
      <vt:lpstr>Direzione</vt:lpstr>
      <vt:lpstr>Esecuzione</vt:lpstr>
      <vt:lpstr>Idoneità</vt:lpstr>
      <vt:lpstr>Libro_saggio__singolo_autore</vt:lpstr>
      <vt:lpstr>Livello</vt:lpstr>
      <vt:lpstr>Multimedialità</vt:lpstr>
      <vt:lpstr>NAZIONI</vt:lpstr>
      <vt:lpstr>NOME</vt:lpstr>
      <vt:lpstr>NULL</vt:lpstr>
      <vt:lpstr>Percussioni</vt:lpstr>
      <vt:lpstr>Pianoforte</vt:lpstr>
      <vt:lpstr>Pianoforte_jazz</vt:lpstr>
      <vt:lpstr>Pubblicazione</vt:lpstr>
      <vt:lpstr>SAD</vt:lpstr>
      <vt:lpstr>Storia</vt:lpstr>
      <vt:lpstr>Trombone</vt:lpstr>
      <vt:lpstr>Violoncello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CONSERVATORIO DI CASTELFRANCO VENETO</dc:creator>
  <cp:keywords/>
  <dc:description/>
  <cp:lastModifiedBy>Ufficio Personale 1</cp:lastModifiedBy>
  <cp:revision/>
  <cp:lastPrinted>2024-09-03T12:16:15Z</cp:lastPrinted>
  <dcterms:created xsi:type="dcterms:W3CDTF">2023-11-01T18:43:03Z</dcterms:created>
  <dcterms:modified xsi:type="dcterms:W3CDTF">2024-09-03T12:30:44Z</dcterms:modified>
  <cp:category/>
  <cp:contentStatus/>
</cp:coreProperties>
</file>